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820" windowHeight="9600"/>
  </bookViews>
  <sheets>
    <sheet name="Intro" sheetId="1" r:id="rId1"/>
    <sheet name="Omineca" sheetId="2" state="hidden" r:id="rId2"/>
    <sheet name="Omineca 2" sheetId="8" r:id="rId3"/>
    <sheet name="Prince George" sheetId="3" state="hidden" r:id="rId4"/>
    <sheet name="Prince George 2" sheetId="10" r:id="rId5"/>
    <sheet name="Mackenzie" sheetId="4" state="hidden" r:id="rId6"/>
    <sheet name="Mackenzie 2" sheetId="11" r:id="rId7"/>
    <sheet name="Fort St. James" sheetId="6" state="hidden" r:id="rId8"/>
    <sheet name="Fort St James 2" sheetId="9" r:id="rId9"/>
    <sheet name="Vanderhoof" sheetId="5" state="hidden" r:id="rId10"/>
    <sheet name="Vanderhoof 2" sheetId="12" r:id="rId11"/>
    <sheet name="Retention" sheetId="7" r:id="rId12"/>
  </sheets>
  <externalReferences>
    <externalReference r:id="rId13"/>
  </externalReferences>
  <calcPr calcId="125725"/>
</workbook>
</file>

<file path=xl/calcChain.xml><?xml version="1.0" encoding="utf-8"?>
<calcChain xmlns="http://schemas.openxmlformats.org/spreadsheetml/2006/main">
  <c r="B6" i="12"/>
  <c r="B4" i="5"/>
  <c r="B4" i="12"/>
  <c r="D22"/>
  <c r="E22"/>
  <c r="D14"/>
  <c r="E14"/>
  <c r="E11"/>
  <c r="E12"/>
  <c r="E13"/>
  <c r="E16"/>
  <c r="E18"/>
  <c r="E19"/>
  <c r="E20"/>
  <c r="E21"/>
  <c r="E9"/>
  <c r="B4" i="11"/>
  <c r="B6" s="1"/>
  <c r="D28"/>
  <c r="E28"/>
  <c r="D21"/>
  <c r="E21"/>
  <c r="D14"/>
  <c r="E14"/>
  <c r="E10"/>
  <c r="E11"/>
  <c r="E12"/>
  <c r="E13"/>
  <c r="E16"/>
  <c r="E17"/>
  <c r="E18"/>
  <c r="E19"/>
  <c r="E20"/>
  <c r="E23"/>
  <c r="E24"/>
  <c r="E25"/>
  <c r="E26"/>
  <c r="E27"/>
  <c r="E9"/>
  <c r="B4" i="10"/>
  <c r="B6" s="1"/>
  <c r="D73"/>
  <c r="E73"/>
  <c r="D67"/>
  <c r="E67"/>
  <c r="D60"/>
  <c r="E60"/>
  <c r="D53"/>
  <c r="E53"/>
  <c r="D46"/>
  <c r="E46"/>
  <c r="D40"/>
  <c r="E40"/>
  <c r="D33"/>
  <c r="E33"/>
  <c r="D26"/>
  <c r="E26"/>
  <c r="D21"/>
  <c r="E21"/>
  <c r="D14"/>
  <c r="E14"/>
  <c r="E10"/>
  <c r="E11"/>
  <c r="E12"/>
  <c r="E13"/>
  <c r="E16"/>
  <c r="E17"/>
  <c r="E18"/>
  <c r="E19"/>
  <c r="E20"/>
  <c r="E23"/>
  <c r="E24"/>
  <c r="E25"/>
  <c r="E28"/>
  <c r="E29"/>
  <c r="E30"/>
  <c r="E31"/>
  <c r="E32"/>
  <c r="E35"/>
  <c r="E36"/>
  <c r="E37"/>
  <c r="E38"/>
  <c r="E39"/>
  <c r="E42"/>
  <c r="E43"/>
  <c r="E44"/>
  <c r="E45"/>
  <c r="E48"/>
  <c r="E49"/>
  <c r="E50"/>
  <c r="E51"/>
  <c r="E52"/>
  <c r="E55"/>
  <c r="E56"/>
  <c r="E57"/>
  <c r="E58"/>
  <c r="E59"/>
  <c r="E62"/>
  <c r="E63"/>
  <c r="E64"/>
  <c r="E65"/>
  <c r="E66"/>
  <c r="E69"/>
  <c r="E70"/>
  <c r="E71"/>
  <c r="E72"/>
  <c r="E9"/>
  <c r="B4" i="9"/>
  <c r="B6" s="1"/>
  <c r="E46"/>
  <c r="D46"/>
  <c r="D42"/>
  <c r="E42"/>
  <c r="E37"/>
  <c r="D37"/>
  <c r="D30"/>
  <c r="D25"/>
  <c r="D21"/>
  <c r="D16"/>
  <c r="D12"/>
  <c r="E12"/>
  <c r="E10"/>
  <c r="E11"/>
  <c r="E14"/>
  <c r="E15"/>
  <c r="E16" s="1"/>
  <c r="E18"/>
  <c r="E19"/>
  <c r="E21" s="1"/>
  <c r="E20"/>
  <c r="E23"/>
  <c r="E24"/>
  <c r="E25" s="1"/>
  <c r="E27"/>
  <c r="E28"/>
  <c r="E30" s="1"/>
  <c r="E29"/>
  <c r="E32"/>
  <c r="E35"/>
  <c r="E36"/>
  <c r="E39"/>
  <c r="E40"/>
  <c r="E41"/>
  <c r="E44"/>
  <c r="E45"/>
  <c r="E48"/>
  <c r="E50"/>
  <c r="E9"/>
  <c r="E114" i="8"/>
  <c r="D114"/>
  <c r="D111"/>
  <c r="D102"/>
  <c r="D96"/>
  <c r="D92"/>
  <c r="D75"/>
  <c r="B4" s="1"/>
  <c r="B6" s="1"/>
  <c r="D82"/>
  <c r="E82"/>
  <c r="D71"/>
  <c r="D62"/>
  <c r="D53"/>
  <c r="D46"/>
  <c r="D41"/>
  <c r="E41"/>
  <c r="D34"/>
  <c r="D27"/>
  <c r="E27"/>
  <c r="D21"/>
  <c r="D14"/>
  <c r="E10"/>
  <c r="E11"/>
  <c r="E12"/>
  <c r="E13"/>
  <c r="E14" s="1"/>
  <c r="E16"/>
  <c r="E17"/>
  <c r="E21" s="1"/>
  <c r="E18"/>
  <c r="E19"/>
  <c r="E20"/>
  <c r="E23"/>
  <c r="E24"/>
  <c r="E25"/>
  <c r="E26"/>
  <c r="E29"/>
  <c r="E30"/>
  <c r="E31"/>
  <c r="E34" s="1"/>
  <c r="E32"/>
  <c r="E33"/>
  <c r="E36"/>
  <c r="E37"/>
  <c r="E38"/>
  <c r="E39"/>
  <c r="E40"/>
  <c r="E43"/>
  <c r="E44"/>
  <c r="E46" s="1"/>
  <c r="E45"/>
  <c r="E48"/>
  <c r="E49"/>
  <c r="E53" s="1"/>
  <c r="E50"/>
  <c r="E51"/>
  <c r="E52"/>
  <c r="E55"/>
  <c r="E58"/>
  <c r="E59"/>
  <c r="E62" s="1"/>
  <c r="E60"/>
  <c r="E61"/>
  <c r="E64"/>
  <c r="E67"/>
  <c r="E68"/>
  <c r="E69"/>
  <c r="E71" s="1"/>
  <c r="E70"/>
  <c r="E73"/>
  <c r="E74"/>
  <c r="E75" s="1"/>
  <c r="E77"/>
  <c r="E78"/>
  <c r="E79"/>
  <c r="E80"/>
  <c r="E81"/>
  <c r="E84"/>
  <c r="E87"/>
  <c r="E88"/>
  <c r="E89"/>
  <c r="E92" s="1"/>
  <c r="E90"/>
  <c r="E91"/>
  <c r="E94"/>
  <c r="E95"/>
  <c r="E96" s="1"/>
  <c r="E98"/>
  <c r="E99"/>
  <c r="E102" s="1"/>
  <c r="E100"/>
  <c r="E101"/>
  <c r="E104"/>
  <c r="E107"/>
  <c r="E108"/>
  <c r="E109"/>
  <c r="E111" s="1"/>
  <c r="E110"/>
  <c r="E113"/>
  <c r="E9"/>
  <c r="H76" i="2"/>
  <c r="Z31" i="7"/>
  <c r="Y31"/>
  <c r="X31"/>
  <c r="W31"/>
  <c r="V31"/>
  <c r="U31"/>
  <c r="T31"/>
  <c r="S31"/>
  <c r="R31"/>
  <c r="R30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7"/>
  <c r="R6"/>
  <c r="D14" i="3"/>
  <c r="E14"/>
  <c r="E10"/>
  <c r="E9"/>
  <c r="P30" i="7"/>
  <c r="O30"/>
  <c r="N30"/>
  <c r="M30"/>
  <c r="L30"/>
  <c r="K30"/>
  <c r="J30"/>
  <c r="H30"/>
  <c r="F30"/>
  <c r="E30"/>
  <c r="C30"/>
  <c r="B30"/>
  <c r="P29"/>
  <c r="O29"/>
  <c r="N29"/>
  <c r="M29"/>
  <c r="L29"/>
  <c r="K29"/>
  <c r="J29"/>
  <c r="H29"/>
  <c r="I29" s="1"/>
  <c r="F29"/>
  <c r="G29" s="1"/>
  <c r="E29"/>
  <c r="C29"/>
  <c r="B29"/>
  <c r="P28"/>
  <c r="O28"/>
  <c r="N28"/>
  <c r="M28"/>
  <c r="L28"/>
  <c r="K28"/>
  <c r="J28"/>
  <c r="H28"/>
  <c r="I28" s="1"/>
  <c r="F28"/>
  <c r="E28"/>
  <c r="C28"/>
  <c r="B28"/>
  <c r="P27"/>
  <c r="O27"/>
  <c r="N27"/>
  <c r="M27"/>
  <c r="L27"/>
  <c r="K27"/>
  <c r="J27"/>
  <c r="H27"/>
  <c r="F27"/>
  <c r="E27"/>
  <c r="C27"/>
  <c r="B27"/>
  <c r="P26"/>
  <c r="O26"/>
  <c r="N26"/>
  <c r="M26"/>
  <c r="L26"/>
  <c r="K26"/>
  <c r="J26"/>
  <c r="H26"/>
  <c r="F26"/>
  <c r="E26"/>
  <c r="C26"/>
  <c r="B26"/>
  <c r="P25"/>
  <c r="O25"/>
  <c r="N25"/>
  <c r="M25"/>
  <c r="L25"/>
  <c r="K25"/>
  <c r="J25"/>
  <c r="H25"/>
  <c r="F25"/>
  <c r="E25"/>
  <c r="C25"/>
  <c r="B25"/>
  <c r="P24"/>
  <c r="O24"/>
  <c r="N24"/>
  <c r="M24"/>
  <c r="L24"/>
  <c r="K24"/>
  <c r="J24"/>
  <c r="H24"/>
  <c r="F24"/>
  <c r="E24"/>
  <c r="C24"/>
  <c r="B24"/>
  <c r="P23"/>
  <c r="O23"/>
  <c r="N23"/>
  <c r="M23"/>
  <c r="L23"/>
  <c r="K23"/>
  <c r="J23"/>
  <c r="H23"/>
  <c r="I23" s="1"/>
  <c r="F23"/>
  <c r="G23" s="1"/>
  <c r="E23"/>
  <c r="C23"/>
  <c r="B23"/>
  <c r="P22"/>
  <c r="O22"/>
  <c r="N22"/>
  <c r="M22"/>
  <c r="L22"/>
  <c r="K22"/>
  <c r="J22"/>
  <c r="H22"/>
  <c r="I22" s="1"/>
  <c r="F22"/>
  <c r="E22"/>
  <c r="C22"/>
  <c r="B22"/>
  <c r="P21"/>
  <c r="O21"/>
  <c r="N21"/>
  <c r="M21"/>
  <c r="L21"/>
  <c r="K21"/>
  <c r="J21"/>
  <c r="H21"/>
  <c r="F21"/>
  <c r="E21"/>
  <c r="I21" s="1"/>
  <c r="C21"/>
  <c r="B21"/>
  <c r="P20"/>
  <c r="O20"/>
  <c r="N20"/>
  <c r="M20"/>
  <c r="L20"/>
  <c r="K20"/>
  <c r="J20"/>
  <c r="H20"/>
  <c r="F20"/>
  <c r="G20" s="1"/>
  <c r="E20"/>
  <c r="I20" s="1"/>
  <c r="C20"/>
  <c r="B20"/>
  <c r="P19"/>
  <c r="O19"/>
  <c r="N19"/>
  <c r="M19"/>
  <c r="L19"/>
  <c r="K19"/>
  <c r="J19"/>
  <c r="H19"/>
  <c r="F19"/>
  <c r="E19"/>
  <c r="C19"/>
  <c r="B19"/>
  <c r="P18"/>
  <c r="O18"/>
  <c r="N18"/>
  <c r="M18"/>
  <c r="L18"/>
  <c r="K18"/>
  <c r="J18"/>
  <c r="H18"/>
  <c r="I18" s="1"/>
  <c r="F18"/>
  <c r="E18"/>
  <c r="C18"/>
  <c r="B18"/>
  <c r="P17"/>
  <c r="O17"/>
  <c r="N17"/>
  <c r="M17"/>
  <c r="L17"/>
  <c r="K17"/>
  <c r="J17"/>
  <c r="I17"/>
  <c r="H17"/>
  <c r="F17"/>
  <c r="G17" s="1"/>
  <c r="E17"/>
  <c r="C17"/>
  <c r="B17"/>
  <c r="P16"/>
  <c r="O16"/>
  <c r="N16"/>
  <c r="M16"/>
  <c r="L16"/>
  <c r="K16"/>
  <c r="J16"/>
  <c r="Q16" s="1"/>
  <c r="H16"/>
  <c r="I16" s="1"/>
  <c r="F16"/>
  <c r="E16"/>
  <c r="C16"/>
  <c r="B16"/>
  <c r="P15"/>
  <c r="O15"/>
  <c r="N15"/>
  <c r="M15"/>
  <c r="L15"/>
  <c r="K15"/>
  <c r="J15"/>
  <c r="Q15" s="1"/>
  <c r="H15"/>
  <c r="F15"/>
  <c r="E15"/>
  <c r="C15"/>
  <c r="B15"/>
  <c r="P14"/>
  <c r="O14"/>
  <c r="N14"/>
  <c r="M14"/>
  <c r="L14"/>
  <c r="K14"/>
  <c r="J14"/>
  <c r="H14"/>
  <c r="F14"/>
  <c r="G14" s="1"/>
  <c r="E14"/>
  <c r="C14"/>
  <c r="B14"/>
  <c r="P13"/>
  <c r="O13"/>
  <c r="N13"/>
  <c r="M13"/>
  <c r="L13"/>
  <c r="K13"/>
  <c r="J13"/>
  <c r="Q13" s="1"/>
  <c r="H13"/>
  <c r="I13" s="1"/>
  <c r="F13"/>
  <c r="E13"/>
  <c r="C13"/>
  <c r="B13"/>
  <c r="P12"/>
  <c r="O12"/>
  <c r="N12"/>
  <c r="M12"/>
  <c r="L12"/>
  <c r="K12"/>
  <c r="J12"/>
  <c r="H12"/>
  <c r="F12"/>
  <c r="E12"/>
  <c r="C12"/>
  <c r="B12"/>
  <c r="P11"/>
  <c r="O11"/>
  <c r="N11"/>
  <c r="M11"/>
  <c r="L11"/>
  <c r="K11"/>
  <c r="J11"/>
  <c r="H11"/>
  <c r="F11"/>
  <c r="G11" s="1"/>
  <c r="E11"/>
  <c r="C11"/>
  <c r="B11"/>
  <c r="P10"/>
  <c r="O10"/>
  <c r="N10"/>
  <c r="M10"/>
  <c r="L10"/>
  <c r="K10"/>
  <c r="J10"/>
  <c r="H10"/>
  <c r="F10"/>
  <c r="E10"/>
  <c r="C10"/>
  <c r="B10"/>
  <c r="P9"/>
  <c r="O9"/>
  <c r="N9"/>
  <c r="M9"/>
  <c r="L9"/>
  <c r="K9"/>
  <c r="J9"/>
  <c r="H9"/>
  <c r="I9" s="1"/>
  <c r="F9"/>
  <c r="E9"/>
  <c r="C9"/>
  <c r="B9"/>
  <c r="P8"/>
  <c r="O8"/>
  <c r="N8"/>
  <c r="M8"/>
  <c r="L8"/>
  <c r="K8"/>
  <c r="J8"/>
  <c r="I8"/>
  <c r="H8"/>
  <c r="F8"/>
  <c r="G8" s="1"/>
  <c r="E8"/>
  <c r="C8"/>
  <c r="B8"/>
  <c r="P7"/>
  <c r="O7"/>
  <c r="N7"/>
  <c r="M7"/>
  <c r="L7"/>
  <c r="K7"/>
  <c r="J7"/>
  <c r="H7"/>
  <c r="I7" s="1"/>
  <c r="F7"/>
  <c r="E7"/>
  <c r="C7"/>
  <c r="B7"/>
  <c r="P6"/>
  <c r="O6"/>
  <c r="N6"/>
  <c r="M6"/>
  <c r="L6"/>
  <c r="K6"/>
  <c r="J6"/>
  <c r="H6"/>
  <c r="F6"/>
  <c r="E6"/>
  <c r="C6"/>
  <c r="B6"/>
  <c r="P5"/>
  <c r="O5"/>
  <c r="N5"/>
  <c r="M5"/>
  <c r="L5"/>
  <c r="K5"/>
  <c r="J5"/>
  <c r="C4"/>
  <c r="B4"/>
  <c r="Q24" l="1"/>
  <c r="Q6"/>
  <c r="I12"/>
  <c r="I11"/>
  <c r="Q7"/>
  <c r="Q27"/>
  <c r="I19"/>
  <c r="Q21"/>
  <c r="Q19"/>
  <c r="Q11"/>
  <c r="Q20"/>
  <c r="G25"/>
  <c r="E31"/>
  <c r="Q10"/>
  <c r="I14"/>
  <c r="G15"/>
  <c r="Q18"/>
  <c r="I26"/>
  <c r="I24"/>
  <c r="Q12"/>
  <c r="Q9"/>
  <c r="I10"/>
  <c r="P31"/>
  <c r="O31"/>
  <c r="Q8"/>
  <c r="G12"/>
  <c r="Q29"/>
  <c r="L31"/>
  <c r="G19"/>
  <c r="Q30"/>
  <c r="Q22"/>
  <c r="G13"/>
  <c r="N31"/>
  <c r="Q17"/>
  <c r="Q28"/>
  <c r="M31"/>
  <c r="Q26"/>
  <c r="J31"/>
  <c r="G18"/>
  <c r="I6"/>
  <c r="H31"/>
  <c r="G7"/>
  <c r="G16"/>
  <c r="I25"/>
  <c r="G28"/>
  <c r="G22"/>
  <c r="G21"/>
  <c r="G10"/>
  <c r="Q25"/>
  <c r="K31"/>
  <c r="G9"/>
  <c r="Q14"/>
  <c r="I15"/>
  <c r="Q23"/>
  <c r="G30"/>
  <c r="G26"/>
  <c r="I27"/>
  <c r="G6"/>
  <c r="G24"/>
  <c r="G27"/>
  <c r="I30"/>
  <c r="G31" l="1"/>
  <c r="Q31"/>
  <c r="B4" i="6"/>
  <c r="D44"/>
  <c r="E44"/>
  <c r="E39"/>
  <c r="D35"/>
  <c r="E35"/>
  <c r="D30"/>
  <c r="E30"/>
  <c r="E25"/>
  <c r="D21"/>
  <c r="E21"/>
  <c r="E16"/>
  <c r="D12"/>
  <c r="E12"/>
  <c r="E10"/>
  <c r="E11"/>
  <c r="E14"/>
  <c r="E15"/>
  <c r="E18"/>
  <c r="E19"/>
  <c r="E20"/>
  <c r="E23"/>
  <c r="E24"/>
  <c r="E27"/>
  <c r="E28"/>
  <c r="E29"/>
  <c r="E32"/>
  <c r="E33"/>
  <c r="E34"/>
  <c r="E37"/>
  <c r="E38"/>
  <c r="E41"/>
  <c r="E42"/>
  <c r="E43"/>
  <c r="E9"/>
  <c r="B6" i="5"/>
  <c r="D25"/>
  <c r="E25"/>
  <c r="E24"/>
  <c r="E23"/>
  <c r="E22"/>
  <c r="E21"/>
  <c r="D15"/>
  <c r="E15"/>
  <c r="E14"/>
  <c r="E13"/>
  <c r="E12"/>
  <c r="E10"/>
  <c r="E9"/>
  <c r="D10"/>
  <c r="B4" i="4"/>
  <c r="B6" s="1"/>
  <c r="D35"/>
  <c r="E35"/>
  <c r="D28"/>
  <c r="E28"/>
  <c r="D21"/>
  <c r="E21"/>
  <c r="D14"/>
  <c r="E14"/>
  <c r="E10"/>
  <c r="E11"/>
  <c r="E12"/>
  <c r="E13"/>
  <c r="E16"/>
  <c r="E17"/>
  <c r="E18"/>
  <c r="E19"/>
  <c r="E20"/>
  <c r="E23"/>
  <c r="E24"/>
  <c r="E25"/>
  <c r="E26"/>
  <c r="E27"/>
  <c r="E30"/>
  <c r="E31"/>
  <c r="E32"/>
  <c r="E33"/>
  <c r="E34"/>
  <c r="E9"/>
  <c r="D74" i="3"/>
  <c r="D67"/>
  <c r="D61"/>
  <c r="D55"/>
  <c r="D48"/>
  <c r="D41"/>
  <c r="D34"/>
  <c r="D27"/>
  <c r="D21"/>
  <c r="E12"/>
  <c r="E13"/>
  <c r="E16"/>
  <c r="E17"/>
  <c r="E18"/>
  <c r="E19"/>
  <c r="E20"/>
  <c r="E23"/>
  <c r="E24"/>
  <c r="E27" s="1"/>
  <c r="E25"/>
  <c r="E26"/>
  <c r="E29"/>
  <c r="E30"/>
  <c r="E31"/>
  <c r="E32"/>
  <c r="E33"/>
  <c r="E36"/>
  <c r="E37"/>
  <c r="E41" s="1"/>
  <c r="E38"/>
  <c r="E39"/>
  <c r="E40"/>
  <c r="E43"/>
  <c r="E44"/>
  <c r="E45"/>
  <c r="E46"/>
  <c r="E47"/>
  <c r="E50"/>
  <c r="E51"/>
  <c r="E52"/>
  <c r="E53"/>
  <c r="E54"/>
  <c r="E57"/>
  <c r="E58"/>
  <c r="E59"/>
  <c r="E60"/>
  <c r="E63"/>
  <c r="E64"/>
  <c r="E67" s="1"/>
  <c r="E65"/>
  <c r="E66"/>
  <c r="E69"/>
  <c r="E70"/>
  <c r="E74" s="1"/>
  <c r="E71"/>
  <c r="E72"/>
  <c r="E73"/>
  <c r="E11"/>
  <c r="D50" i="2"/>
  <c r="D45"/>
  <c r="E9"/>
  <c r="E10"/>
  <c r="E11"/>
  <c r="E12"/>
  <c r="E13"/>
  <c r="D106"/>
  <c r="D99"/>
  <c r="D93"/>
  <c r="D86"/>
  <c r="D80"/>
  <c r="D76"/>
  <c r="D69"/>
  <c r="D64"/>
  <c r="D57"/>
  <c r="D41"/>
  <c r="D34"/>
  <c r="D28"/>
  <c r="D21"/>
  <c r="D14"/>
  <c r="E16"/>
  <c r="E17"/>
  <c r="E18"/>
  <c r="E19"/>
  <c r="E20"/>
  <c r="E23"/>
  <c r="E24"/>
  <c r="E25"/>
  <c r="E26"/>
  <c r="E27"/>
  <c r="E30"/>
  <c r="E31"/>
  <c r="E32"/>
  <c r="E33"/>
  <c r="E36"/>
  <c r="E37"/>
  <c r="E38"/>
  <c r="E39"/>
  <c r="E40"/>
  <c r="E43"/>
  <c r="E47"/>
  <c r="E48"/>
  <c r="E50" s="1"/>
  <c r="E49"/>
  <c r="E52"/>
  <c r="E53"/>
  <c r="E54"/>
  <c r="E55"/>
  <c r="E56"/>
  <c r="E59"/>
  <c r="E60"/>
  <c r="E61"/>
  <c r="E62"/>
  <c r="E63"/>
  <c r="E66"/>
  <c r="E67"/>
  <c r="E69" s="1"/>
  <c r="E68"/>
  <c r="E71"/>
  <c r="E72"/>
  <c r="E73"/>
  <c r="E74"/>
  <c r="E75"/>
  <c r="E78"/>
  <c r="E79"/>
  <c r="E80" s="1"/>
  <c r="E82"/>
  <c r="E83"/>
  <c r="E84"/>
  <c r="E85"/>
  <c r="E88"/>
  <c r="E89"/>
  <c r="E90"/>
  <c r="E91"/>
  <c r="E92"/>
  <c r="E95"/>
  <c r="E96"/>
  <c r="E99" s="1"/>
  <c r="E97"/>
  <c r="E98"/>
  <c r="E101"/>
  <c r="E102"/>
  <c r="E103"/>
  <c r="E104"/>
  <c r="E105"/>
  <c r="E14" l="1"/>
  <c r="B4" i="3"/>
  <c r="B6" s="1"/>
  <c r="E55"/>
  <c r="E21"/>
  <c r="E34"/>
  <c r="E61"/>
  <c r="E48"/>
  <c r="B6" i="6"/>
  <c r="B4" i="2"/>
  <c r="B6" s="1"/>
  <c r="E106"/>
  <c r="E34"/>
  <c r="E44"/>
  <c r="E45" s="1"/>
  <c r="E86"/>
  <c r="E93"/>
  <c r="E64"/>
  <c r="E76"/>
  <c r="E57"/>
  <c r="E41"/>
  <c r="E28"/>
  <c r="E21"/>
</calcChain>
</file>

<file path=xl/comments1.xml><?xml version="1.0" encoding="utf-8"?>
<comments xmlns="http://schemas.openxmlformats.org/spreadsheetml/2006/main">
  <authors>
    <author>Colin</author>
  </authors>
  <commentList>
    <comment ref="F4" authorId="0">
      <text>
        <r>
          <rPr>
            <b/>
            <sz val="8"/>
            <color indexed="81"/>
            <rFont val="Tahoma"/>
            <family val="2"/>
          </rPr>
          <t>Colin:</t>
        </r>
        <r>
          <rPr>
            <sz val="8"/>
            <color indexed="81"/>
            <rFont val="Tahoma"/>
            <family val="2"/>
          </rPr>
          <t xml:space="preserve">
From: "Order Establishing Landscape Biodiversity Objectives for the Prince George Timber Supply Area. October 20, 2004</t>
        </r>
      </text>
    </comment>
    <comment ref="H4" authorId="0">
      <text>
        <r>
          <rPr>
            <b/>
            <sz val="8"/>
            <color indexed="81"/>
            <rFont val="Tahoma"/>
            <family val="2"/>
          </rPr>
          <t>Colin:</t>
        </r>
        <r>
          <rPr>
            <sz val="8"/>
            <color indexed="81"/>
            <rFont val="Tahoma"/>
            <family val="2"/>
          </rPr>
          <t xml:space="preserve">
Current to March 31, 2006</t>
        </r>
      </text>
    </comment>
  </commentList>
</comments>
</file>

<file path=xl/sharedStrings.xml><?xml version="1.0" encoding="utf-8"?>
<sst xmlns="http://schemas.openxmlformats.org/spreadsheetml/2006/main" count="916" uniqueCount="129">
  <si>
    <t>Omineca Spruce Bark Beetle Area/Volume Overview</t>
  </si>
  <si>
    <t>All volumes are in cubic meters</t>
  </si>
  <si>
    <t>All areas are in hectares</t>
  </si>
  <si>
    <t>Area/volume Summary</t>
  </si>
  <si>
    <t>Mature stands (age class &gt;= 7)</t>
  </si>
  <si>
    <r>
      <t xml:space="preserve">Spruce </t>
    </r>
    <r>
      <rPr>
        <u/>
        <sz val="9"/>
        <color theme="1"/>
        <rFont val="Calibri"/>
        <family val="2"/>
        <scheme val="minor"/>
      </rPr>
      <t>Leading</t>
    </r>
    <r>
      <rPr>
        <sz val="9"/>
        <color theme="1"/>
        <rFont val="Calibri"/>
        <family val="2"/>
        <scheme val="minor"/>
      </rPr>
      <t xml:space="preserve"> Stands </t>
    </r>
  </si>
  <si>
    <t>Average Stand Volume 275m3/ha</t>
  </si>
  <si>
    <t>Timber harvest land base (THLB) stands only</t>
  </si>
  <si>
    <t>Area/Volume Net Downs</t>
  </si>
  <si>
    <t>Parks, protected areas, private lands, etc excluded from THLB</t>
  </si>
  <si>
    <t>Provincial change detection layer (cut blocks, fires...)</t>
  </si>
  <si>
    <t>Ungulate winter range (no harvest and conditional harvest)</t>
  </si>
  <si>
    <t>Wildlife habitat Areas</t>
  </si>
  <si>
    <t>Visual quality (Retention and Preservation)</t>
  </si>
  <si>
    <t>Road allowance 3%</t>
  </si>
  <si>
    <t>Less than 1 ha non-contiguous polygons</t>
  </si>
  <si>
    <t>Identified Areas:</t>
  </si>
  <si>
    <t>Licensee operating areas</t>
  </si>
  <si>
    <t>Merged BEC units Old Forest Retention Requirements (DPG only)</t>
  </si>
  <si>
    <t>Infested areas, all sources (Ground, Heli, and AOS)</t>
  </si>
  <si>
    <t>FTA pending cut blocks (up to Oct 31/17)</t>
  </si>
  <si>
    <t>Results reserves (Code G, Object &lt;&gt; TIM)</t>
  </si>
  <si>
    <t>Fisheries Sensitive Watersheds (established and proposed)</t>
  </si>
  <si>
    <t>Licensee reported harvested areas</t>
  </si>
  <si>
    <t>Recent wildfires</t>
  </si>
  <si>
    <t>December 2017</t>
  </si>
  <si>
    <r>
      <t xml:space="preserve">Stand Level Retention </t>
    </r>
    <r>
      <rPr>
        <sz val="9"/>
        <color rgb="FFFF0000"/>
        <rFont val="Calibri"/>
        <family val="2"/>
        <scheme val="minor"/>
      </rPr>
      <t>9.5</t>
    </r>
    <r>
      <rPr>
        <sz val="9"/>
        <color theme="1"/>
        <rFont val="Calibri"/>
        <family val="2"/>
        <scheme val="minor"/>
      </rPr>
      <t>%</t>
    </r>
  </si>
  <si>
    <t>* Changed from 2016</t>
  </si>
  <si>
    <t>L</t>
  </si>
  <si>
    <t>M</t>
  </si>
  <si>
    <t>S</t>
  </si>
  <si>
    <t>VS</t>
  </si>
  <si>
    <t>BCTS</t>
  </si>
  <si>
    <t>Canfor</t>
  </si>
  <si>
    <t>Carrier</t>
  </si>
  <si>
    <t>CNC</t>
  </si>
  <si>
    <t>Conifex</t>
  </si>
  <si>
    <t>Dunkley</t>
  </si>
  <si>
    <t>First Nations</t>
  </si>
  <si>
    <t>Lakeland</t>
  </si>
  <si>
    <t>Sinclar</t>
  </si>
  <si>
    <t>TFL30</t>
  </si>
  <si>
    <t>TFL42</t>
  </si>
  <si>
    <t>TFL53</t>
  </si>
  <si>
    <t>Unallocated</t>
  </si>
  <si>
    <t>West Fraser</t>
  </si>
  <si>
    <t>Winton</t>
  </si>
  <si>
    <t>T</t>
  </si>
  <si>
    <t>Licensee</t>
  </si>
  <si>
    <t>Severity</t>
  </si>
  <si>
    <t>Hectares</t>
  </si>
  <si>
    <t>Volume m3</t>
  </si>
  <si>
    <t>Omineca Region (excluding Robson TSA)</t>
  </si>
  <si>
    <t>Total Ha (less Trace)</t>
  </si>
  <si>
    <t>Trace polygons reported but not included in sums</t>
  </si>
  <si>
    <t>Cable Ha</t>
  </si>
  <si>
    <t>Volume (@ 275)</t>
  </si>
  <si>
    <r>
      <t xml:space="preserve">Cable harvesting </t>
    </r>
    <r>
      <rPr>
        <sz val="9"/>
        <color rgb="FFFF0000"/>
        <rFont val="Calibri"/>
        <family val="2"/>
        <scheme val="minor"/>
      </rPr>
      <t>(new layer for DMK)</t>
    </r>
  </si>
  <si>
    <r>
      <t xml:space="preserve">       </t>
    </r>
    <r>
      <rPr>
        <sz val="9"/>
        <color rgb="FFFF0000"/>
        <rFont val="Calibri"/>
        <family val="2"/>
        <scheme val="minor"/>
      </rPr>
      <t>TSR 5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FF0000"/>
        <rFont val="Calibri"/>
        <family val="2"/>
        <scheme val="minor"/>
      </rPr>
      <t>for TSA24</t>
    </r>
    <r>
      <rPr>
        <sz val="9"/>
        <color theme="1"/>
        <rFont val="Calibri"/>
        <family val="2"/>
        <scheme val="minor"/>
      </rPr>
      <t xml:space="preserve">, TSR4 for TSA16, N/A for </t>
    </r>
    <r>
      <rPr>
        <sz val="9"/>
        <color rgb="FFFF0000"/>
        <rFont val="Calibri"/>
        <family val="2"/>
        <scheme val="minor"/>
      </rPr>
      <t>TFL</t>
    </r>
    <r>
      <rPr>
        <sz val="9"/>
        <color theme="1"/>
        <rFont val="Calibri"/>
        <family val="2"/>
        <scheme val="minor"/>
      </rPr>
      <t>'s</t>
    </r>
  </si>
  <si>
    <t>Vanderhoof District</t>
  </si>
  <si>
    <t>Mackenzie District</t>
  </si>
  <si>
    <r>
      <t xml:space="preserve">Prince George District </t>
    </r>
    <r>
      <rPr>
        <sz val="10"/>
        <color theme="1"/>
        <rFont val="Calibri"/>
        <family val="2"/>
        <scheme val="minor"/>
      </rPr>
      <t>(excluding Robson TSA)</t>
    </r>
  </si>
  <si>
    <t>OLD FOREST RETENTION - CURRENT CONDITION (2017)</t>
  </si>
  <si>
    <t>Unit Label</t>
  </si>
  <si>
    <t>CFLB Area (ha)</t>
  </si>
  <si>
    <t>Targets</t>
  </si>
  <si>
    <t>Current Status</t>
  </si>
  <si>
    <t>% Target from the Order</t>
  </si>
  <si>
    <t>Target Area (ha)</t>
  </si>
  <si>
    <t>Current Area (ha)</t>
  </si>
  <si>
    <t>Current Percentage (%)</t>
  </si>
  <si>
    <t>Total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</si>
  <si>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</si>
  <si>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</si>
  <si>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</si>
  <si>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</si>
  <si>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</si>
  <si>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</si>
  <si>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</si>
  <si>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</si>
  <si>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</si>
  <si>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</si>
  <si>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</si>
  <si>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</si>
  <si>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</si>
  <si>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</si>
  <si>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</si>
  <si>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</si>
  <si>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</si>
  <si>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</si>
  <si>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</si>
  <si>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</si>
  <si>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</si>
  <si>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</si>
  <si>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</si>
  <si>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</si>
  <si>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</si>
  <si>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For unit A4, please see DPG_LOWG2017 - A4</t>
  </si>
  <si>
    <t>IBS THLB Infested Area (ha) by Licensee</t>
  </si>
  <si>
    <t>IBS THLB Infested (ha)</t>
  </si>
  <si>
    <t>(&lt;1%)</t>
  </si>
  <si>
    <t>(1-10%)</t>
  </si>
  <si>
    <t>(11-29%)</t>
  </si>
  <si>
    <t>(30-49%)</t>
  </si>
  <si>
    <t>(50% +)</t>
  </si>
  <si>
    <t>Trace</t>
  </si>
  <si>
    <t>Low</t>
  </si>
  <si>
    <t>Moderate</t>
  </si>
  <si>
    <t>Severe</t>
  </si>
  <si>
    <t>Very Severe</t>
  </si>
  <si>
    <r>
      <t xml:space="preserve">Individual Licensee </t>
    </r>
    <r>
      <rPr>
        <b/>
        <sz val="8"/>
        <color indexed="11"/>
        <rFont val="Calibri"/>
        <family val="2"/>
      </rPr>
      <t xml:space="preserve">Current </t>
    </r>
    <r>
      <rPr>
        <b/>
        <sz val="8"/>
        <rFont val="Calibri"/>
        <family val="2"/>
      </rPr>
      <t xml:space="preserve">Surplus ( + ) or </t>
    </r>
    <r>
      <rPr>
        <b/>
        <sz val="8"/>
        <color indexed="10"/>
        <rFont val="Calibri"/>
        <family val="2"/>
      </rPr>
      <t>Deficit ( - )</t>
    </r>
  </si>
  <si>
    <t>*Spruce Leading / AC &gt;=7 / net downs applied / adjusted areas / no trace</t>
  </si>
  <si>
    <t>Fort St. James District</t>
  </si>
  <si>
    <t>Old growth management areas, legal and non-legal</t>
  </si>
  <si>
    <r>
      <t xml:space="preserve">       </t>
    </r>
    <r>
      <rPr>
        <sz val="9"/>
        <color rgb="FFFF0000"/>
        <rFont val="Calibri"/>
        <family val="2"/>
        <scheme val="minor"/>
      </rPr>
      <t>plus proposed A25 and TFL30 OGMA's</t>
    </r>
  </si>
  <si>
    <t>SEVERITY</t>
  </si>
  <si>
    <t>SUM_ADJUSTED_HA</t>
  </si>
  <si>
    <t>aT</t>
  </si>
  <si>
    <t>CNC Research</t>
  </si>
  <si>
    <t>Dunkley Lumber</t>
  </si>
  <si>
    <t>Fort St James CF</t>
  </si>
  <si>
    <t>Herrick Sacred Area</t>
  </si>
  <si>
    <t>LTN CF</t>
  </si>
  <si>
    <t>LTN FN</t>
  </si>
  <si>
    <t>Nak'azdli FNWL</t>
  </si>
  <si>
    <t>Sinclar Group</t>
  </si>
  <si>
    <t>Stellat'en FNWL</t>
  </si>
  <si>
    <t>Tlazten FNWL</t>
  </si>
  <si>
    <t>Yekooche FNWL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</si>
</sst>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5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0"/>
      <color rgb="FF0070C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11"/>
      <name val="Calibri"/>
      <family val="2"/>
    </font>
    <font>
      <b/>
      <sz val="8"/>
      <name val="Calibri"/>
      <family val="2"/>
    </font>
    <font>
      <b/>
      <sz val="8"/>
      <color indexed="10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trike/>
      <sz val="8"/>
      <color theme="0" tint="-0.249977111117893"/>
      <name val="Calibri"/>
      <family val="2"/>
      <scheme val="minor"/>
    </font>
    <font>
      <b/>
      <strike/>
      <sz val="8"/>
      <color theme="0" tint="-0.249977111117893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6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17" fontId="1" fillId="0" borderId="0" xfId="0" quotePrefix="1" applyNumberFormat="1" applyFont="1"/>
    <xf numFmtId="0" fontId="3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/>
    <xf numFmtId="0" fontId="6" fillId="0" borderId="0" xfId="0" applyFont="1" applyAlignment="1">
      <alignment vertical="center"/>
    </xf>
    <xf numFmtId="0" fontId="7" fillId="0" borderId="0" xfId="0" applyFont="1"/>
    <xf numFmtId="3" fontId="8" fillId="0" borderId="0" xfId="0" applyNumberFormat="1" applyFont="1"/>
    <xf numFmtId="3" fontId="8" fillId="0" borderId="0" xfId="0" applyNumberFormat="1" applyFont="1" applyAlignment="1">
      <alignment horizontal="center"/>
    </xf>
    <xf numFmtId="3" fontId="9" fillId="0" borderId="0" xfId="0" applyNumberFormat="1" applyFont="1"/>
    <xf numFmtId="3" fontId="9" fillId="0" borderId="0" xfId="0" applyNumberFormat="1" applyFont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8" fillId="0" borderId="1" xfId="0" applyNumberFormat="1" applyFont="1" applyBorder="1"/>
    <xf numFmtId="3" fontId="8" fillId="0" borderId="2" xfId="0" applyNumberFormat="1" applyFont="1" applyBorder="1"/>
    <xf numFmtId="3" fontId="8" fillId="0" borderId="0" xfId="0" applyNumberFormat="1" applyFont="1" applyBorder="1"/>
    <xf numFmtId="3" fontId="11" fillId="0" borderId="0" xfId="0" applyNumberFormat="1" applyFont="1" applyAlignment="1"/>
    <xf numFmtId="3" fontId="11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center"/>
    </xf>
    <xf numFmtId="3" fontId="12" fillId="0" borderId="0" xfId="0" applyNumberFormat="1" applyFont="1"/>
    <xf numFmtId="3" fontId="9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12" fillId="0" borderId="1" xfId="0" applyNumberFormat="1" applyFont="1" applyBorder="1"/>
    <xf numFmtId="3" fontId="12" fillId="0" borderId="0" xfId="0" applyNumberFormat="1" applyFont="1" applyBorder="1"/>
    <xf numFmtId="3" fontId="12" fillId="0" borderId="0" xfId="0" applyNumberFormat="1" applyFont="1" applyAlignment="1">
      <alignment horizontal="right"/>
    </xf>
    <xf numFmtId="3" fontId="17" fillId="0" borderId="0" xfId="0" applyNumberFormat="1" applyFont="1"/>
    <xf numFmtId="3" fontId="19" fillId="2" borderId="0" xfId="0" applyNumberFormat="1" applyFont="1" applyFill="1" applyBorder="1"/>
    <xf numFmtId="3" fontId="23" fillId="5" borderId="32" xfId="0" applyNumberFormat="1" applyFont="1" applyFill="1" applyBorder="1"/>
    <xf numFmtId="3" fontId="23" fillId="0" borderId="32" xfId="0" applyNumberFormat="1" applyFont="1" applyFill="1" applyBorder="1"/>
    <xf numFmtId="3" fontId="23" fillId="0" borderId="33" xfId="0" applyNumberFormat="1" applyFont="1" applyFill="1" applyBorder="1"/>
    <xf numFmtId="3" fontId="24" fillId="0" borderId="33" xfId="0" applyNumberFormat="1" applyFont="1" applyFill="1" applyBorder="1" applyAlignment="1">
      <alignment horizontal="center"/>
    </xf>
    <xf numFmtId="3" fontId="18" fillId="5" borderId="33" xfId="2" applyNumberFormat="1" applyFont="1" applyFill="1" applyBorder="1" applyAlignment="1">
      <alignment horizontal="center" vertical="center" wrapText="1"/>
    </xf>
    <xf numFmtId="3" fontId="25" fillId="2" borderId="19" xfId="1" applyNumberFormat="1" applyFont="1" applyFill="1" applyBorder="1" applyAlignment="1">
      <alignment horizontal="center" vertical="center" wrapText="1"/>
    </xf>
    <xf numFmtId="3" fontId="18" fillId="2" borderId="19" xfId="0" applyNumberFormat="1" applyFont="1" applyFill="1" applyBorder="1" applyAlignment="1">
      <alignment horizontal="center" vertical="center"/>
    </xf>
    <xf numFmtId="3" fontId="25" fillId="2" borderId="5" xfId="1" applyNumberFormat="1" applyFont="1" applyFill="1" applyBorder="1" applyAlignment="1">
      <alignment horizontal="center" vertical="center" wrapText="1"/>
    </xf>
    <xf numFmtId="3" fontId="25" fillId="2" borderId="23" xfId="1" applyNumberFormat="1" applyFont="1" applyFill="1" applyBorder="1" applyAlignment="1">
      <alignment horizontal="center" vertical="center" wrapText="1"/>
    </xf>
    <xf numFmtId="3" fontId="18" fillId="2" borderId="23" xfId="0" applyNumberFormat="1" applyFont="1" applyFill="1" applyBorder="1" applyAlignment="1">
      <alignment horizontal="center" vertical="center"/>
    </xf>
    <xf numFmtId="3" fontId="25" fillId="2" borderId="24" xfId="1" applyNumberFormat="1" applyFont="1" applyFill="1" applyBorder="1" applyAlignment="1">
      <alignment horizontal="center" vertical="center" wrapText="1"/>
    </xf>
    <xf numFmtId="3" fontId="19" fillId="5" borderId="21" xfId="0" applyNumberFormat="1" applyFont="1" applyFill="1" applyBorder="1" applyAlignment="1">
      <alignment vertical="center"/>
    </xf>
    <xf numFmtId="3" fontId="26" fillId="2" borderId="23" xfId="1" applyNumberFormat="1" applyFont="1" applyFill="1" applyBorder="1" applyAlignment="1">
      <alignment horizontal="center" vertical="center" wrapText="1"/>
    </xf>
    <xf numFmtId="3" fontId="27" fillId="2" borderId="23" xfId="0" applyNumberFormat="1" applyFont="1" applyFill="1" applyBorder="1" applyAlignment="1">
      <alignment horizontal="center" vertical="center"/>
    </xf>
    <xf numFmtId="3" fontId="26" fillId="2" borderId="24" xfId="1" applyNumberFormat="1" applyFont="1" applyFill="1" applyBorder="1" applyAlignment="1">
      <alignment horizontal="center" vertical="center" wrapText="1"/>
    </xf>
    <xf numFmtId="3" fontId="25" fillId="2" borderId="27" xfId="1" applyNumberFormat="1" applyFont="1" applyFill="1" applyBorder="1" applyAlignment="1">
      <alignment horizontal="center" vertical="center" wrapText="1"/>
    </xf>
    <xf numFmtId="3" fontId="18" fillId="2" borderId="27" xfId="0" applyNumberFormat="1" applyFont="1" applyFill="1" applyBorder="1" applyAlignment="1">
      <alignment horizontal="center" vertical="center"/>
    </xf>
    <xf numFmtId="3" fontId="25" fillId="2" borderId="12" xfId="1" applyNumberFormat="1" applyFont="1" applyFill="1" applyBorder="1" applyAlignment="1">
      <alignment horizontal="center" vertical="center" wrapText="1"/>
    </xf>
    <xf numFmtId="3" fontId="19" fillId="5" borderId="10" xfId="0" applyNumberFormat="1" applyFont="1" applyFill="1" applyBorder="1" applyAlignment="1">
      <alignment vertical="center"/>
    </xf>
    <xf numFmtId="3" fontId="18" fillId="2" borderId="0" xfId="0" applyNumberFormat="1" applyFont="1" applyFill="1" applyBorder="1" applyAlignment="1">
      <alignment vertical="center"/>
    </xf>
    <xf numFmtId="3" fontId="18" fillId="4" borderId="0" xfId="0" applyNumberFormat="1" applyFont="1" applyFill="1" applyBorder="1" applyAlignment="1">
      <alignment horizontal="center"/>
    </xf>
    <xf numFmtId="3" fontId="18" fillId="2" borderId="0" xfId="0" applyNumberFormat="1" applyFont="1" applyFill="1" applyBorder="1" applyAlignment="1">
      <alignment horizontal="center"/>
    </xf>
    <xf numFmtId="3" fontId="18" fillId="2" borderId="0" xfId="0" applyNumberFormat="1" applyFont="1" applyFill="1" applyBorder="1" applyAlignment="1">
      <alignment horizontal="left"/>
    </xf>
    <xf numFmtId="3" fontId="18" fillId="2" borderId="0" xfId="0" applyNumberFormat="1" applyFont="1" applyFill="1" applyBorder="1" applyAlignment="1"/>
    <xf numFmtId="3" fontId="10" fillId="2" borderId="0" xfId="0" applyNumberFormat="1" applyFont="1" applyFill="1" applyBorder="1" applyAlignment="1">
      <alignment horizontal="left" vertical="center"/>
    </xf>
    <xf numFmtId="3" fontId="18" fillId="2" borderId="0" xfId="0" applyNumberFormat="1" applyFont="1" applyFill="1" applyBorder="1" applyAlignment="1">
      <alignment horizontal="center" vertical="center"/>
    </xf>
    <xf numFmtId="3" fontId="18" fillId="2" borderId="0" xfId="0" applyNumberFormat="1" applyFont="1" applyFill="1" applyBorder="1" applyAlignment="1">
      <alignment horizontal="centerContinuous" vertical="center"/>
    </xf>
    <xf numFmtId="3" fontId="18" fillId="2" borderId="0" xfId="0" applyNumberFormat="1" applyFont="1" applyFill="1" applyBorder="1" applyAlignment="1">
      <alignment horizontal="left" vertical="center"/>
    </xf>
    <xf numFmtId="3" fontId="19" fillId="2" borderId="33" xfId="0" applyNumberFormat="1" applyFont="1" applyFill="1" applyBorder="1" applyAlignment="1">
      <alignment horizontal="center" vertical="center" wrapText="1"/>
    </xf>
    <xf numFmtId="3" fontId="19" fillId="2" borderId="16" xfId="0" applyNumberFormat="1" applyFont="1" applyFill="1" applyBorder="1" applyAlignment="1">
      <alignment horizontal="center" vertical="center" wrapText="1"/>
    </xf>
    <xf numFmtId="3" fontId="19" fillId="2" borderId="0" xfId="0" applyNumberFormat="1" applyFont="1" applyFill="1" applyBorder="1" applyAlignment="1">
      <alignment horizontal="center" vertical="center" wrapText="1"/>
    </xf>
    <xf numFmtId="3" fontId="18" fillId="2" borderId="12" xfId="0" applyNumberFormat="1" applyFont="1" applyFill="1" applyBorder="1" applyAlignment="1">
      <alignment horizontal="center" vertical="center" wrapText="1"/>
    </xf>
    <xf numFmtId="3" fontId="18" fillId="2" borderId="13" xfId="0" applyNumberFormat="1" applyFont="1" applyFill="1" applyBorder="1" applyAlignment="1">
      <alignment horizontal="center" vertical="center" wrapText="1"/>
    </xf>
    <xf numFmtId="3" fontId="18" fillId="2" borderId="14" xfId="0" applyNumberFormat="1" applyFont="1" applyFill="1" applyBorder="1" applyAlignment="1">
      <alignment horizontal="center" vertical="center" wrapText="1"/>
    </xf>
    <xf numFmtId="3" fontId="18" fillId="2" borderId="15" xfId="0" applyNumberFormat="1" applyFont="1" applyFill="1" applyBorder="1" applyAlignment="1">
      <alignment horizontal="center" vertical="center" wrapText="1"/>
    </xf>
    <xf numFmtId="3" fontId="18" fillId="2" borderId="36" xfId="0" applyNumberFormat="1" applyFont="1" applyFill="1" applyBorder="1" applyAlignment="1">
      <alignment horizontal="center" vertical="center" wrapText="1"/>
    </xf>
    <xf numFmtId="3" fontId="18" fillId="2" borderId="31" xfId="0" applyNumberFormat="1" applyFont="1" applyFill="1" applyBorder="1" applyAlignment="1">
      <alignment horizontal="center" vertical="center" wrapText="1"/>
    </xf>
    <xf numFmtId="3" fontId="18" fillId="2" borderId="34" xfId="0" applyNumberFormat="1" applyFont="1" applyFill="1" applyBorder="1" applyAlignment="1">
      <alignment horizontal="center" vertical="center" wrapText="1"/>
    </xf>
    <xf numFmtId="3" fontId="18" fillId="2" borderId="35" xfId="0" applyNumberFormat="1" applyFont="1" applyFill="1" applyBorder="1" applyAlignment="1">
      <alignment horizontal="center" vertical="center" wrapText="1"/>
    </xf>
    <xf numFmtId="3" fontId="18" fillId="2" borderId="41" xfId="0" applyNumberFormat="1" applyFont="1" applyFill="1" applyBorder="1" applyAlignment="1">
      <alignment horizontal="center" vertical="center" wrapText="1"/>
    </xf>
    <xf numFmtId="3" fontId="19" fillId="2" borderId="40" xfId="0" applyNumberFormat="1" applyFont="1" applyFill="1" applyBorder="1" applyAlignment="1">
      <alignment horizontal="center" vertical="center" wrapText="1"/>
    </xf>
    <xf numFmtId="3" fontId="19" fillId="2" borderId="9" xfId="0" applyNumberFormat="1" applyFont="1" applyFill="1" applyBorder="1" applyAlignment="1">
      <alignment horizontal="center" vertical="center" wrapText="1"/>
    </xf>
    <xf numFmtId="3" fontId="19" fillId="2" borderId="17" xfId="0" applyNumberFormat="1" applyFont="1" applyFill="1" applyBorder="1" applyAlignment="1">
      <alignment horizontal="left" vertical="center"/>
    </xf>
    <xf numFmtId="3" fontId="19" fillId="2" borderId="18" xfId="0" applyNumberFormat="1" applyFont="1" applyFill="1" applyBorder="1" applyAlignment="1">
      <alignment vertical="center"/>
    </xf>
    <xf numFmtId="3" fontId="19" fillId="0" borderId="17" xfId="1" applyNumberFormat="1" applyFont="1" applyFill="1" applyBorder="1" applyAlignment="1">
      <alignment horizontal="center" vertical="center" wrapText="1"/>
    </xf>
    <xf numFmtId="3" fontId="19" fillId="2" borderId="5" xfId="0" applyNumberFormat="1" applyFont="1" applyFill="1" applyBorder="1" applyAlignment="1">
      <alignment horizontal="center" vertical="center"/>
    </xf>
    <xf numFmtId="3" fontId="19" fillId="2" borderId="1" xfId="0" applyNumberFormat="1" applyFont="1" applyFill="1" applyBorder="1" applyAlignment="1">
      <alignment horizontal="center" vertical="center"/>
    </xf>
    <xf numFmtId="3" fontId="19" fillId="2" borderId="20" xfId="0" applyNumberFormat="1" applyFont="1" applyFill="1" applyBorder="1" applyAlignment="1">
      <alignment horizontal="center" vertical="center"/>
    </xf>
    <xf numFmtId="3" fontId="19" fillId="2" borderId="37" xfId="0" applyNumberFormat="1" applyFont="1" applyFill="1" applyBorder="1" applyAlignment="1">
      <alignment horizontal="center" vertical="center"/>
    </xf>
    <xf numFmtId="3" fontId="19" fillId="2" borderId="3" xfId="0" applyNumberFormat="1" applyFont="1" applyFill="1" applyBorder="1" applyAlignment="1">
      <alignment horizontal="center" vertical="center"/>
    </xf>
    <xf numFmtId="3" fontId="19" fillId="5" borderId="4" xfId="0" applyNumberFormat="1" applyFont="1" applyFill="1" applyBorder="1" applyAlignment="1">
      <alignment vertical="center"/>
    </xf>
    <xf numFmtId="3" fontId="19" fillId="2" borderId="5" xfId="0" applyNumberFormat="1" applyFont="1" applyFill="1" applyBorder="1" applyAlignment="1">
      <alignment vertical="center"/>
    </xf>
    <xf numFmtId="3" fontId="19" fillId="2" borderId="20" xfId="0" applyNumberFormat="1" applyFont="1" applyFill="1" applyBorder="1" applyAlignment="1">
      <alignment vertical="center"/>
    </xf>
    <xf numFmtId="3" fontId="19" fillId="2" borderId="37" xfId="0" applyNumberFormat="1" applyFont="1" applyFill="1" applyBorder="1" applyAlignment="1">
      <alignment vertical="center"/>
    </xf>
    <xf numFmtId="3" fontId="19" fillId="2" borderId="6" xfId="0" applyNumberFormat="1" applyFont="1" applyFill="1" applyBorder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3" fontId="19" fillId="2" borderId="21" xfId="0" applyNumberFormat="1" applyFont="1" applyFill="1" applyBorder="1" applyAlignment="1">
      <alignment horizontal="left" vertical="center"/>
    </xf>
    <xf numFmtId="3" fontId="19" fillId="2" borderId="22" xfId="0" applyNumberFormat="1" applyFont="1" applyFill="1" applyBorder="1" applyAlignment="1">
      <alignment vertical="center"/>
    </xf>
    <xf numFmtId="3" fontId="19" fillId="0" borderId="21" xfId="1" applyNumberFormat="1" applyFont="1" applyFill="1" applyBorder="1" applyAlignment="1">
      <alignment horizontal="center" vertical="center" wrapText="1"/>
    </xf>
    <xf numFmtId="3" fontId="19" fillId="2" borderId="24" xfId="0" applyNumberFormat="1" applyFont="1" applyFill="1" applyBorder="1" applyAlignment="1">
      <alignment horizontal="center" vertical="center"/>
    </xf>
    <xf numFmtId="3" fontId="19" fillId="2" borderId="2" xfId="0" applyNumberFormat="1" applyFont="1" applyFill="1" applyBorder="1" applyAlignment="1">
      <alignment horizontal="center" vertical="center"/>
    </xf>
    <xf numFmtId="3" fontId="19" fillId="2" borderId="25" xfId="0" applyNumberFormat="1" applyFont="1" applyFill="1" applyBorder="1" applyAlignment="1">
      <alignment horizontal="center" vertical="center"/>
    </xf>
    <xf numFmtId="3" fontId="19" fillId="2" borderId="30" xfId="0" applyNumberFormat="1" applyFont="1" applyFill="1" applyBorder="1" applyAlignment="1">
      <alignment horizontal="center" vertical="center"/>
    </xf>
    <xf numFmtId="3" fontId="19" fillId="2" borderId="21" xfId="0" applyNumberFormat="1" applyFont="1" applyFill="1" applyBorder="1" applyAlignment="1">
      <alignment horizontal="center" vertical="center"/>
    </xf>
    <xf numFmtId="3" fontId="19" fillId="2" borderId="24" xfId="0" applyNumberFormat="1" applyFont="1" applyFill="1" applyBorder="1" applyAlignment="1">
      <alignment vertical="center"/>
    </xf>
    <xf numFmtId="3" fontId="19" fillId="2" borderId="25" xfId="0" applyNumberFormat="1" applyFont="1" applyFill="1" applyBorder="1" applyAlignment="1">
      <alignment vertical="center"/>
    </xf>
    <xf numFmtId="3" fontId="19" fillId="2" borderId="30" xfId="0" applyNumberFormat="1" applyFont="1" applyFill="1" applyBorder="1" applyAlignment="1">
      <alignment vertical="center"/>
    </xf>
    <xf numFmtId="3" fontId="19" fillId="2" borderId="39" xfId="0" applyNumberFormat="1" applyFont="1" applyFill="1" applyBorder="1" applyAlignment="1">
      <alignment vertical="center"/>
    </xf>
    <xf numFmtId="3" fontId="26" fillId="3" borderId="21" xfId="1" applyNumberFormat="1" applyFont="1" applyFill="1" applyBorder="1" applyAlignment="1">
      <alignment horizontal="center" vertical="center" wrapText="1"/>
    </xf>
    <xf numFmtId="3" fontId="26" fillId="2" borderId="24" xfId="0" applyNumberFormat="1" applyFont="1" applyFill="1" applyBorder="1" applyAlignment="1">
      <alignment horizontal="center" vertical="center"/>
    </xf>
    <xf numFmtId="3" fontId="26" fillId="2" borderId="2" xfId="0" applyNumberFormat="1" applyFont="1" applyFill="1" applyBorder="1" applyAlignment="1">
      <alignment horizontal="center" vertical="center"/>
    </xf>
    <xf numFmtId="3" fontId="26" fillId="2" borderId="25" xfId="0" applyNumberFormat="1" applyFont="1" applyFill="1" applyBorder="1" applyAlignment="1">
      <alignment horizontal="center" vertical="center"/>
    </xf>
    <xf numFmtId="3" fontId="26" fillId="2" borderId="30" xfId="0" applyNumberFormat="1" applyFont="1" applyFill="1" applyBorder="1" applyAlignment="1">
      <alignment horizontal="center" vertical="center"/>
    </xf>
    <xf numFmtId="3" fontId="26" fillId="2" borderId="21" xfId="0" applyNumberFormat="1" applyFont="1" applyFill="1" applyBorder="1" applyAlignment="1">
      <alignment horizontal="center" vertical="center"/>
    </xf>
    <xf numFmtId="3" fontId="19" fillId="2" borderId="10" xfId="0" applyNumberFormat="1" applyFont="1" applyFill="1" applyBorder="1" applyAlignment="1">
      <alignment horizontal="left" vertical="center"/>
    </xf>
    <xf numFmtId="3" fontId="19" fillId="2" borderId="26" xfId="0" applyNumberFormat="1" applyFont="1" applyFill="1" applyBorder="1" applyAlignment="1">
      <alignment vertical="center"/>
    </xf>
    <xf numFmtId="3" fontId="19" fillId="0" borderId="10" xfId="1" applyNumberFormat="1" applyFont="1" applyFill="1" applyBorder="1" applyAlignment="1">
      <alignment horizontal="center" vertical="center" wrapText="1"/>
    </xf>
    <xf numFmtId="3" fontId="19" fillId="2" borderId="12" xfId="0" applyNumberFormat="1" applyFont="1" applyFill="1" applyBorder="1" applyAlignment="1">
      <alignment horizontal="center" vertical="center"/>
    </xf>
    <xf numFmtId="3" fontId="19" fillId="2" borderId="28" xfId="0" applyNumberFormat="1" applyFont="1" applyFill="1" applyBorder="1" applyAlignment="1">
      <alignment horizontal="center" vertical="center"/>
    </xf>
    <xf numFmtId="3" fontId="19" fillId="2" borderId="29" xfId="0" applyNumberFormat="1" applyFont="1" applyFill="1" applyBorder="1" applyAlignment="1">
      <alignment horizontal="center" vertical="center"/>
    </xf>
    <xf numFmtId="3" fontId="19" fillId="2" borderId="38" xfId="0" applyNumberFormat="1" applyFont="1" applyFill="1" applyBorder="1" applyAlignment="1">
      <alignment horizontal="center" vertical="center"/>
    </xf>
    <xf numFmtId="3" fontId="19" fillId="2" borderId="10" xfId="0" applyNumberFormat="1" applyFont="1" applyFill="1" applyBorder="1" applyAlignment="1">
      <alignment horizontal="center" vertical="center"/>
    </xf>
    <xf numFmtId="3" fontId="19" fillId="2" borderId="12" xfId="0" applyNumberFormat="1" applyFont="1" applyFill="1" applyBorder="1" applyAlignment="1">
      <alignment vertical="center"/>
    </xf>
    <xf numFmtId="3" fontId="19" fillId="2" borderId="29" xfId="0" applyNumberFormat="1" applyFont="1" applyFill="1" applyBorder="1" applyAlignment="1">
      <alignment vertical="center"/>
    </xf>
    <xf numFmtId="3" fontId="19" fillId="2" borderId="38" xfId="0" applyNumberFormat="1" applyFont="1" applyFill="1" applyBorder="1" applyAlignment="1">
      <alignment vertical="center"/>
    </xf>
    <xf numFmtId="3" fontId="19" fillId="2" borderId="13" xfId="0" applyNumberFormat="1" applyFont="1" applyFill="1" applyBorder="1" applyAlignment="1">
      <alignment vertical="center"/>
    </xf>
    <xf numFmtId="3" fontId="19" fillId="4" borderId="0" xfId="0" applyNumberFormat="1" applyFont="1" applyFill="1" applyBorder="1" applyAlignment="1">
      <alignment horizontal="left"/>
    </xf>
    <xf numFmtId="3" fontId="18" fillId="2" borderId="0" xfId="0" applyNumberFormat="1" applyFont="1" applyFill="1" applyBorder="1" applyAlignment="1">
      <alignment horizontal="center" vertical="top" wrapText="1"/>
    </xf>
    <xf numFmtId="3" fontId="28" fillId="2" borderId="0" xfId="0" applyNumberFormat="1" applyFont="1" applyFill="1" applyBorder="1" applyAlignment="1">
      <alignment horizontal="left" vertical="center"/>
    </xf>
    <xf numFmtId="0" fontId="1" fillId="0" borderId="0" xfId="0" quotePrefix="1" applyFont="1" applyAlignment="1">
      <alignment vertical="center"/>
    </xf>
    <xf numFmtId="3" fontId="18" fillId="2" borderId="7" xfId="0" applyNumberFormat="1" applyFont="1" applyFill="1" applyBorder="1" applyAlignment="1">
      <alignment horizontal="center" vertical="center" wrapText="1"/>
    </xf>
    <xf numFmtId="3" fontId="18" fillId="2" borderId="8" xfId="0" applyNumberFormat="1" applyFont="1" applyFill="1" applyBorder="1" applyAlignment="1">
      <alignment horizontal="center" vertical="center" wrapText="1"/>
    </xf>
    <xf numFmtId="3" fontId="18" fillId="2" borderId="9" xfId="0" applyNumberFormat="1" applyFont="1" applyFill="1" applyBorder="1" applyAlignment="1">
      <alignment horizontal="center" vertical="center" wrapText="1"/>
    </xf>
    <xf numFmtId="3" fontId="18" fillId="2" borderId="3" xfId="0" applyNumberFormat="1" applyFont="1" applyFill="1" applyBorder="1" applyAlignment="1">
      <alignment horizontal="left" vertical="center" wrapText="1"/>
    </xf>
    <xf numFmtId="3" fontId="18" fillId="2" borderId="10" xfId="0" applyNumberFormat="1" applyFont="1" applyFill="1" applyBorder="1" applyAlignment="1">
      <alignment horizontal="left" vertical="center" wrapText="1"/>
    </xf>
    <xf numFmtId="3" fontId="18" fillId="2" borderId="3" xfId="0" applyNumberFormat="1" applyFont="1" applyFill="1" applyBorder="1" applyAlignment="1">
      <alignment vertical="center" wrapText="1"/>
    </xf>
    <xf numFmtId="3" fontId="18" fillId="2" borderId="10" xfId="0" applyNumberFormat="1" applyFont="1" applyFill="1" applyBorder="1" applyAlignment="1">
      <alignment vertical="center" wrapText="1"/>
    </xf>
    <xf numFmtId="3" fontId="18" fillId="2" borderId="4" xfId="0" applyNumberFormat="1" applyFont="1" applyFill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8" fillId="2" borderId="3" xfId="0" applyNumberFormat="1" applyFont="1" applyFill="1" applyBorder="1" applyAlignment="1">
      <alignment horizontal="center" vertical="center" wrapText="1"/>
    </xf>
    <xf numFmtId="3" fontId="18" fillId="2" borderId="10" xfId="0" applyNumberFormat="1" applyFont="1" applyFill="1" applyBorder="1" applyAlignment="1">
      <alignment horizontal="center" vertical="center" wrapText="1"/>
    </xf>
    <xf numFmtId="3" fontId="18" fillId="2" borderId="5" xfId="0" applyNumberFormat="1" applyFont="1" applyFill="1" applyBorder="1" applyAlignment="1">
      <alignment horizontal="center" vertical="center" wrapText="1"/>
    </xf>
    <xf numFmtId="3" fontId="18" fillId="2" borderId="6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Alignment="1"/>
    <xf numFmtId="3" fontId="12" fillId="0" borderId="0" xfId="0" applyNumberFormat="1" applyFont="1" applyAlignment="1"/>
    <xf numFmtId="3" fontId="8" fillId="0" borderId="1" xfId="0" applyNumberFormat="1" applyFont="1" applyBorder="1" applyAlignment="1"/>
    <xf numFmtId="3" fontId="8" fillId="0" borderId="0" xfId="0" applyNumberFormat="1" applyFont="1" applyBorder="1" applyAlignment="1"/>
  </cellXfs>
  <cellStyles count="3">
    <cellStyle name="Normal" xfId="0" builtinId="0"/>
    <cellStyle name="Normal_mBEC Table" xfId="2"/>
    <cellStyle name="Normal_Old Forest - Detail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2</xdr:row>
      <xdr:rowOff>133350</xdr:rowOff>
    </xdr:from>
    <xdr:to>
      <xdr:col>18</xdr:col>
      <xdr:colOff>333375</xdr:colOff>
      <xdr:row>33</xdr:row>
      <xdr:rowOff>104775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9125" y="438150"/>
          <a:ext cx="6877050" cy="4695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atialfiles2.bcgov\work\FOR\RNI\DPG\Local_Data\DATA\Spruce_Beetle\Studies\Omineca_Operations_Plan_2017\xls\DPG_LOWG201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adme"/>
      <sheetName val="Input Data"/>
      <sheetName val="Targets"/>
      <sheetName val="Results - Patches"/>
      <sheetName val="Results - Old Forest"/>
      <sheetName val="Results - Old Non-Pine"/>
      <sheetName val="Results - Interior Old Forest"/>
    </sheetNames>
    <sheetDataSet>
      <sheetData sheetId="0" refreshError="1"/>
      <sheetData sheetId="1">
        <row r="6">
          <cell r="H6" t="str">
            <v>No Licensee</v>
          </cell>
          <cell r="I6" t="str">
            <v>BC Timber Sales</v>
          </cell>
          <cell r="J6" t="str">
            <v>Canadian Forest Products Ltd.</v>
          </cell>
          <cell r="K6" t="str">
            <v>Carrier Lumber Ltd.</v>
          </cell>
          <cell r="L6" t="str">
            <v>Herrick Sacred Area</v>
          </cell>
          <cell r="M6" t="str">
            <v>Sinclar Group Forest Products Ltd.</v>
          </cell>
          <cell r="N6" t="str">
            <v>Unavailable - UWR</v>
          </cell>
        </row>
        <row r="7">
          <cell r="E7">
            <v>7030.9375509557258</v>
          </cell>
          <cell r="H7">
            <v>7030.9375509557258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E8">
            <v>15191.255642620346</v>
          </cell>
          <cell r="H8">
            <v>38.453541268971946</v>
          </cell>
          <cell r="I8">
            <v>2298.9955218236214</v>
          </cell>
          <cell r="J8">
            <v>5364.7500745422403</v>
          </cell>
          <cell r="K8">
            <v>0.62837007881589002</v>
          </cell>
          <cell r="L8">
            <v>0</v>
          </cell>
          <cell r="M8">
            <v>7488.428134906696</v>
          </cell>
          <cell r="N8">
            <v>0</v>
          </cell>
        </row>
        <row r="9">
          <cell r="E9">
            <v>67970.039761847496</v>
          </cell>
          <cell r="H9">
            <v>884.23126497139106</v>
          </cell>
          <cell r="I9">
            <v>21987.25695252373</v>
          </cell>
          <cell r="J9">
            <v>11953.620115871719</v>
          </cell>
          <cell r="K9">
            <v>3315.3021381865374</v>
          </cell>
          <cell r="L9">
            <v>0</v>
          </cell>
          <cell r="M9">
            <v>29829.629290294117</v>
          </cell>
          <cell r="N9">
            <v>0</v>
          </cell>
        </row>
        <row r="10">
          <cell r="E10">
            <v>211174.41156068587</v>
          </cell>
          <cell r="H10">
            <v>3453.6852800399993</v>
          </cell>
          <cell r="I10">
            <v>87923.30308630428</v>
          </cell>
          <cell r="J10">
            <v>56588.512203597427</v>
          </cell>
          <cell r="K10">
            <v>11056.501351801327</v>
          </cell>
          <cell r="L10">
            <v>0</v>
          </cell>
          <cell r="M10">
            <v>52152.40963894283</v>
          </cell>
          <cell r="N10">
            <v>0</v>
          </cell>
        </row>
        <row r="11">
          <cell r="E11">
            <v>14085.803664967956</v>
          </cell>
          <cell r="H11">
            <v>509.36176746495875</v>
          </cell>
          <cell r="I11">
            <v>1133.4487287146696</v>
          </cell>
          <cell r="J11">
            <v>12442.993168788327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E12">
            <v>16361.978316706633</v>
          </cell>
          <cell r="H12">
            <v>0</v>
          </cell>
          <cell r="I12">
            <v>0</v>
          </cell>
          <cell r="J12">
            <v>16358.546942592302</v>
          </cell>
          <cell r="K12">
            <v>3.4313741143309699</v>
          </cell>
          <cell r="L12">
            <v>0</v>
          </cell>
          <cell r="M12">
            <v>0</v>
          </cell>
          <cell r="N12">
            <v>0</v>
          </cell>
        </row>
        <row r="13">
          <cell r="E13">
            <v>4182.0214373698582</v>
          </cell>
          <cell r="H13">
            <v>2165.808102799147</v>
          </cell>
          <cell r="I13">
            <v>384.1636970875133</v>
          </cell>
          <cell r="J13">
            <v>985.69069426930992</v>
          </cell>
          <cell r="K13">
            <v>646.3589432138881</v>
          </cell>
          <cell r="L13">
            <v>0</v>
          </cell>
          <cell r="M13">
            <v>0</v>
          </cell>
          <cell r="N13">
            <v>0</v>
          </cell>
        </row>
        <row r="14">
          <cell r="E14">
            <v>9305.5474316670261</v>
          </cell>
          <cell r="H14">
            <v>0</v>
          </cell>
          <cell r="I14">
            <v>0</v>
          </cell>
          <cell r="J14">
            <v>9305.5474316670261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E15">
            <v>34148.187145606746</v>
          </cell>
          <cell r="H15">
            <v>2117.4107802739977</v>
          </cell>
          <cell r="I15">
            <v>11285.225391839693</v>
          </cell>
          <cell r="J15">
            <v>19563.965195950081</v>
          </cell>
          <cell r="K15">
            <v>1181.5857775429795</v>
          </cell>
          <cell r="L15">
            <v>0</v>
          </cell>
          <cell r="M15">
            <v>0</v>
          </cell>
          <cell r="N15">
            <v>0</v>
          </cell>
        </row>
        <row r="16">
          <cell r="E16">
            <v>40283.079925988415</v>
          </cell>
          <cell r="H16">
            <v>2951.9001590194239</v>
          </cell>
          <cell r="I16">
            <v>13182.977089691385</v>
          </cell>
          <cell r="J16">
            <v>22175.589246834821</v>
          </cell>
          <cell r="K16">
            <v>0</v>
          </cell>
          <cell r="L16">
            <v>0</v>
          </cell>
          <cell r="M16">
            <v>1972.6134304427826</v>
          </cell>
          <cell r="N16">
            <v>0</v>
          </cell>
        </row>
        <row r="17">
          <cell r="E17">
            <v>128483.09669874943</v>
          </cell>
          <cell r="H17">
            <v>6080.5775377293612</v>
          </cell>
          <cell r="I17">
            <v>14066.029628316826</v>
          </cell>
          <cell r="J17">
            <v>105304.30156292979</v>
          </cell>
          <cell r="K17">
            <v>3032.1879697734594</v>
          </cell>
          <cell r="L17">
            <v>0</v>
          </cell>
          <cell r="M17">
            <v>0</v>
          </cell>
          <cell r="N17">
            <v>0</v>
          </cell>
        </row>
        <row r="18">
          <cell r="E18">
            <v>161497.82917428296</v>
          </cell>
          <cell r="H18">
            <v>22103.859747007657</v>
          </cell>
          <cell r="I18">
            <v>78423.633587876597</v>
          </cell>
          <cell r="J18">
            <v>55590.122110365941</v>
          </cell>
          <cell r="K18">
            <v>0</v>
          </cell>
          <cell r="L18">
            <v>0</v>
          </cell>
          <cell r="M18">
            <v>5380.2137290327537</v>
          </cell>
          <cell r="N18">
            <v>0</v>
          </cell>
        </row>
        <row r="19">
          <cell r="E19">
            <v>360499.29051187151</v>
          </cell>
          <cell r="H19">
            <v>35881.488658113129</v>
          </cell>
          <cell r="I19">
            <v>41044.986216003534</v>
          </cell>
          <cell r="J19">
            <v>169776.76083712047</v>
          </cell>
          <cell r="K19">
            <v>7790.0291877440141</v>
          </cell>
          <cell r="L19">
            <v>0</v>
          </cell>
          <cell r="M19">
            <v>106006.02561289036</v>
          </cell>
          <cell r="N19">
            <v>0</v>
          </cell>
        </row>
        <row r="20">
          <cell r="E20">
            <v>124794.93249278318</v>
          </cell>
          <cell r="H20">
            <v>3706.7031679523684</v>
          </cell>
          <cell r="I20">
            <v>25458.506085621608</v>
          </cell>
          <cell r="J20">
            <v>61462.371594698117</v>
          </cell>
          <cell r="K20">
            <v>0</v>
          </cell>
          <cell r="L20">
            <v>2179.1511439210881</v>
          </cell>
          <cell r="M20">
            <v>30349.58753658551</v>
          </cell>
          <cell r="N20">
            <v>1638.612964004483</v>
          </cell>
        </row>
        <row r="21">
          <cell r="E21">
            <v>16374.680077237725</v>
          </cell>
          <cell r="H21">
            <v>743.83554150848011</v>
          </cell>
          <cell r="I21">
            <v>3594.7421917034339</v>
          </cell>
          <cell r="J21">
            <v>7467.9682700777912</v>
          </cell>
          <cell r="K21">
            <v>0</v>
          </cell>
          <cell r="L21">
            <v>378.23032184103965</v>
          </cell>
          <cell r="M21">
            <v>3976.5313854169094</v>
          </cell>
          <cell r="N21">
            <v>213.37236669006938</v>
          </cell>
        </row>
        <row r="22">
          <cell r="E22">
            <v>35542.947620572886</v>
          </cell>
          <cell r="H22">
            <v>0</v>
          </cell>
          <cell r="I22">
            <v>17279.000815083069</v>
          </cell>
          <cell r="J22">
            <v>4768.6892122975169</v>
          </cell>
          <cell r="K22">
            <v>0</v>
          </cell>
          <cell r="M22">
            <v>13495.257593192302</v>
          </cell>
          <cell r="N22">
            <v>0</v>
          </cell>
        </row>
        <row r="23">
          <cell r="E23">
            <v>120100.63307932348</v>
          </cell>
          <cell r="H23">
            <v>3804.6206114993424</v>
          </cell>
          <cell r="I23">
            <v>12413.947809821815</v>
          </cell>
          <cell r="J23">
            <v>59148.185028102256</v>
          </cell>
          <cell r="K23">
            <v>0</v>
          </cell>
          <cell r="L23">
            <v>7256.0458915265426</v>
          </cell>
          <cell r="M23">
            <v>36977.969001487676</v>
          </cell>
          <cell r="N23">
            <v>499.86473688585448</v>
          </cell>
        </row>
        <row r="24">
          <cell r="E24">
            <v>2210.8164828580866</v>
          </cell>
          <cell r="H24">
            <v>281.46779225478019</v>
          </cell>
          <cell r="I24">
            <v>323.72255190802161</v>
          </cell>
          <cell r="J24">
            <v>1175.6877696196393</v>
          </cell>
          <cell r="K24">
            <v>411.33463686173701</v>
          </cell>
          <cell r="L24">
            <v>5.4830718052968503</v>
          </cell>
          <cell r="M24">
            <v>0</v>
          </cell>
          <cell r="N24">
            <v>13.120660408611359</v>
          </cell>
        </row>
        <row r="25">
          <cell r="E25">
            <v>63579.444783682855</v>
          </cell>
          <cell r="H25">
            <v>8338.9756274462488</v>
          </cell>
          <cell r="I25">
            <v>8979.1108223678584</v>
          </cell>
          <cell r="J25">
            <v>34763.590649075908</v>
          </cell>
          <cell r="K25">
            <v>8081.3439990128736</v>
          </cell>
          <cell r="L25">
            <v>3286.7900139382059</v>
          </cell>
          <cell r="M25">
            <v>0</v>
          </cell>
          <cell r="N25">
            <v>129.63367184176144</v>
          </cell>
        </row>
        <row r="26">
          <cell r="E26">
            <v>97469.207959810519</v>
          </cell>
          <cell r="H26">
            <v>15897.391676728357</v>
          </cell>
          <cell r="I26">
            <v>13402.223454483659</v>
          </cell>
          <cell r="J26">
            <v>53989.846266847053</v>
          </cell>
          <cell r="K26">
            <v>12853.476414421017</v>
          </cell>
          <cell r="L26">
            <v>910.18112948351325</v>
          </cell>
          <cell r="M26">
            <v>0</v>
          </cell>
          <cell r="N26">
            <v>416.08901784693415</v>
          </cell>
        </row>
        <row r="27">
          <cell r="E27">
            <v>116777.39475948339</v>
          </cell>
          <cell r="H27">
            <v>7380.2636543096141</v>
          </cell>
          <cell r="I27">
            <v>14465.346266175986</v>
          </cell>
          <cell r="J27">
            <v>66530.764135317993</v>
          </cell>
          <cell r="K27">
            <v>28401.020703679798</v>
          </cell>
          <cell r="L27">
            <v>0</v>
          </cell>
          <cell r="M27">
            <v>0</v>
          </cell>
          <cell r="N27">
            <v>0</v>
          </cell>
        </row>
        <row r="28">
          <cell r="E28">
            <v>28021.759248924405</v>
          </cell>
          <cell r="H28">
            <v>1046.0115600887621</v>
          </cell>
          <cell r="I28">
            <v>25063.362382463758</v>
          </cell>
          <cell r="J28">
            <v>0</v>
          </cell>
          <cell r="K28">
            <v>1912.3853063718836</v>
          </cell>
          <cell r="L28">
            <v>0</v>
          </cell>
          <cell r="M28">
            <v>0</v>
          </cell>
          <cell r="N28">
            <v>0</v>
          </cell>
        </row>
        <row r="29">
          <cell r="E29">
            <v>148856.11403272735</v>
          </cell>
          <cell r="H29">
            <v>25060.770097152275</v>
          </cell>
          <cell r="I29">
            <v>11925.596516020858</v>
          </cell>
          <cell r="J29">
            <v>87747.535459796753</v>
          </cell>
          <cell r="K29">
            <v>24122.211959757456</v>
          </cell>
          <cell r="L29">
            <v>0</v>
          </cell>
          <cell r="M29">
            <v>0</v>
          </cell>
          <cell r="N29">
            <v>0</v>
          </cell>
        </row>
        <row r="30">
          <cell r="E30">
            <v>129801.04200503443</v>
          </cell>
          <cell r="H30">
            <v>1007.2139569158109</v>
          </cell>
          <cell r="I30">
            <v>13609.696305058867</v>
          </cell>
          <cell r="J30">
            <v>83513.65649960372</v>
          </cell>
          <cell r="K30">
            <v>31670.475243456018</v>
          </cell>
          <cell r="L30">
            <v>0</v>
          </cell>
          <cell r="M30">
            <v>0</v>
          </cell>
          <cell r="N30">
            <v>0</v>
          </cell>
        </row>
        <row r="31">
          <cell r="E31">
            <v>158242.77107143216</v>
          </cell>
          <cell r="H31">
            <v>10475.71663937232</v>
          </cell>
          <cell r="I31">
            <v>7922.3034652436036</v>
          </cell>
          <cell r="J31">
            <v>130346.92158031021</v>
          </cell>
          <cell r="K31">
            <v>3038.6241840148018</v>
          </cell>
          <cell r="L31">
            <v>6459.2052024912355</v>
          </cell>
          <cell r="M31">
            <v>0</v>
          </cell>
          <cell r="N31">
            <v>0</v>
          </cell>
        </row>
        <row r="36">
          <cell r="E36">
            <v>5973.9863463292259</v>
          </cell>
          <cell r="H36">
            <v>5973.9863463292259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E37">
            <v>7593.640376130169</v>
          </cell>
          <cell r="H37">
            <v>7.0265751047629905</v>
          </cell>
          <cell r="I37">
            <v>1123.6487775283033</v>
          </cell>
          <cell r="J37">
            <v>1567.8484439490544</v>
          </cell>
          <cell r="K37">
            <v>0.50271844970956003</v>
          </cell>
          <cell r="L37">
            <v>0</v>
          </cell>
          <cell r="M37">
            <v>4894.6138610983389</v>
          </cell>
          <cell r="N37">
            <v>0</v>
          </cell>
        </row>
        <row r="38">
          <cell r="E38">
            <v>24970.70396851383</v>
          </cell>
          <cell r="H38">
            <v>561.85248621169103</v>
          </cell>
          <cell r="I38">
            <v>9672.6944883689703</v>
          </cell>
          <cell r="J38">
            <v>2277.0827227946429</v>
          </cell>
          <cell r="K38">
            <v>197.54714437265955</v>
          </cell>
          <cell r="L38">
            <v>0</v>
          </cell>
          <cell r="M38">
            <v>12261.527126765863</v>
          </cell>
          <cell r="N38">
            <v>0</v>
          </cell>
        </row>
        <row r="39">
          <cell r="E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E40">
            <v>3928.6131740895571</v>
          </cell>
          <cell r="H40">
            <v>95.323252262315407</v>
          </cell>
          <cell r="I40">
            <v>414.60520912890138</v>
          </cell>
          <cell r="J40">
            <v>3418.6847126983403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E41">
            <v>6504.707704274183</v>
          </cell>
          <cell r="H41">
            <v>0</v>
          </cell>
          <cell r="I41">
            <v>0</v>
          </cell>
          <cell r="J41">
            <v>6501.2763301598525</v>
          </cell>
          <cell r="K41">
            <v>3.4313741143309699</v>
          </cell>
          <cell r="L41">
            <v>0</v>
          </cell>
          <cell r="M41">
            <v>0</v>
          </cell>
          <cell r="N41">
            <v>0</v>
          </cell>
        </row>
        <row r="42">
          <cell r="E42">
            <v>1354.4880685590774</v>
          </cell>
          <cell r="H42">
            <v>571.22520500055964</v>
          </cell>
          <cell r="I42">
            <v>240.21103358069286</v>
          </cell>
          <cell r="J42">
            <v>296.72646189761593</v>
          </cell>
          <cell r="K42">
            <v>246.32536808020893</v>
          </cell>
          <cell r="L42">
            <v>0</v>
          </cell>
          <cell r="M42">
            <v>0</v>
          </cell>
          <cell r="N42">
            <v>0</v>
          </cell>
        </row>
        <row r="43">
          <cell r="E43">
            <v>1975.4891519033333</v>
          </cell>
          <cell r="H43">
            <v>0</v>
          </cell>
          <cell r="I43">
            <v>0</v>
          </cell>
          <cell r="J43">
            <v>1975.4891519033333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E44">
            <v>5216.646682593655</v>
          </cell>
          <cell r="H44">
            <v>317.72604411155055</v>
          </cell>
          <cell r="I44">
            <v>1254.680240656576</v>
          </cell>
          <cell r="J44">
            <v>3317.7608648687988</v>
          </cell>
          <cell r="K44">
            <v>326.47953295672914</v>
          </cell>
          <cell r="L44">
            <v>0</v>
          </cell>
          <cell r="M44">
            <v>0</v>
          </cell>
          <cell r="N44">
            <v>0</v>
          </cell>
        </row>
        <row r="45">
          <cell r="E45">
            <v>12523.780535672597</v>
          </cell>
          <cell r="H45">
            <v>1364.9658425802709</v>
          </cell>
          <cell r="I45">
            <v>4164.4468125983112</v>
          </cell>
          <cell r="J45">
            <v>5628.4886191487449</v>
          </cell>
          <cell r="K45">
            <v>0</v>
          </cell>
          <cell r="L45">
            <v>0</v>
          </cell>
          <cell r="M45">
            <v>1365.8792613452702</v>
          </cell>
          <cell r="N45">
            <v>0</v>
          </cell>
        </row>
        <row r="46">
          <cell r="E46">
            <v>31111.268272662179</v>
          </cell>
          <cell r="H46">
            <v>1211.9500887734887</v>
          </cell>
          <cell r="I46">
            <v>2720.9048126720827</v>
          </cell>
          <cell r="J46">
            <v>26609.867216844454</v>
          </cell>
          <cell r="K46">
            <v>568.54615437215375</v>
          </cell>
          <cell r="L46">
            <v>0</v>
          </cell>
          <cell r="M46">
            <v>0</v>
          </cell>
          <cell r="N46">
            <v>0</v>
          </cell>
        </row>
        <row r="47">
          <cell r="E47">
            <v>33480.81296369918</v>
          </cell>
          <cell r="H47">
            <v>8881.6836092325211</v>
          </cell>
          <cell r="I47">
            <v>14104.690844269662</v>
          </cell>
          <cell r="J47">
            <v>9236.1896484756926</v>
          </cell>
          <cell r="K47">
            <v>0</v>
          </cell>
          <cell r="L47">
            <v>0</v>
          </cell>
          <cell r="M47">
            <v>1258.2488617213014</v>
          </cell>
          <cell r="N47">
            <v>0</v>
          </cell>
        </row>
        <row r="48">
          <cell r="E48">
            <v>83455.644035829857</v>
          </cell>
          <cell r="H48">
            <v>17326.708645266404</v>
          </cell>
          <cell r="I48">
            <v>8201.6775649817155</v>
          </cell>
          <cell r="J48">
            <v>29527.115055507529</v>
          </cell>
          <cell r="K48">
            <v>333.96267882667405</v>
          </cell>
          <cell r="L48">
            <v>0</v>
          </cell>
          <cell r="M48">
            <v>28066.180091247526</v>
          </cell>
          <cell r="N48">
            <v>0</v>
          </cell>
        </row>
        <row r="49">
          <cell r="E49">
            <v>101939.14254944268</v>
          </cell>
          <cell r="H49">
            <v>2657.9662367932733</v>
          </cell>
          <cell r="I49">
            <v>21200.100410137969</v>
          </cell>
          <cell r="J49">
            <v>48714.587973961869</v>
          </cell>
          <cell r="K49">
            <v>0</v>
          </cell>
          <cell r="L49">
            <v>1775.3535549990675</v>
          </cell>
          <cell r="M49">
            <v>26040.522791034509</v>
          </cell>
          <cell r="N49">
            <v>1550.6115825159982</v>
          </cell>
        </row>
        <row r="50">
          <cell r="E50">
            <v>11404.039963814133</v>
          </cell>
          <cell r="H50">
            <v>343.22074196018139</v>
          </cell>
          <cell r="I50">
            <v>2793.858543329346</v>
          </cell>
          <cell r="J50">
            <v>4786.7202497162707</v>
          </cell>
          <cell r="K50">
            <v>0</v>
          </cell>
          <cell r="L50">
            <v>226.44670621308947</v>
          </cell>
          <cell r="M50">
            <v>3059.0357507896224</v>
          </cell>
          <cell r="N50">
            <v>194.75797180562446</v>
          </cell>
        </row>
        <row r="51">
          <cell r="E51">
            <v>14751.063304120824</v>
          </cell>
          <cell r="H51">
            <v>0</v>
          </cell>
          <cell r="I51">
            <v>7812.2122134711208</v>
          </cell>
          <cell r="J51">
            <v>1819.7706828838172</v>
          </cell>
          <cell r="K51">
            <v>0</v>
          </cell>
          <cell r="L51">
            <v>0</v>
          </cell>
          <cell r="M51">
            <v>5119.0804077658877</v>
          </cell>
          <cell r="N51">
            <v>0</v>
          </cell>
        </row>
        <row r="52">
          <cell r="E52">
            <v>85595.47764675309</v>
          </cell>
          <cell r="H52">
            <v>3030.9155571399901</v>
          </cell>
          <cell r="I52">
            <v>9763.2482920507773</v>
          </cell>
          <cell r="J52">
            <v>40931.068621593258</v>
          </cell>
          <cell r="K52">
            <v>0</v>
          </cell>
          <cell r="L52">
            <v>6536.0162864155182</v>
          </cell>
          <cell r="M52">
            <v>24875.011710253464</v>
          </cell>
          <cell r="N52">
            <v>459.21717930007617</v>
          </cell>
        </row>
        <row r="53">
          <cell r="E53">
            <v>1799.4852232414871</v>
          </cell>
          <cell r="H53">
            <v>238.26814578118498</v>
          </cell>
          <cell r="I53">
            <v>255.00025050737969</v>
          </cell>
          <cell r="J53">
            <v>973.3586539817743</v>
          </cell>
          <cell r="K53">
            <v>315.905862878221</v>
          </cell>
          <cell r="L53">
            <v>5.4830718052968503</v>
          </cell>
          <cell r="M53">
            <v>0</v>
          </cell>
          <cell r="N53">
            <v>11.46923828763008</v>
          </cell>
        </row>
        <row r="54">
          <cell r="E54">
            <v>53056.643338963746</v>
          </cell>
          <cell r="H54">
            <v>6578.5170071712646</v>
          </cell>
          <cell r="I54">
            <v>6999.5417624879565</v>
          </cell>
          <cell r="J54">
            <v>29329.218999723227</v>
          </cell>
          <cell r="K54">
            <v>7069.2833396421347</v>
          </cell>
          <cell r="L54">
            <v>2950.4485580974092</v>
          </cell>
          <cell r="M54">
            <v>0</v>
          </cell>
          <cell r="N54">
            <v>129.63367184176144</v>
          </cell>
        </row>
        <row r="55">
          <cell r="E55">
            <v>84602.09043498378</v>
          </cell>
          <cell r="H55">
            <v>13961.797314647094</v>
          </cell>
          <cell r="I55">
            <v>10881.340461939697</v>
          </cell>
          <cell r="J55">
            <v>47079.048886645338</v>
          </cell>
          <cell r="K55">
            <v>11398.949673968964</v>
          </cell>
          <cell r="L55">
            <v>880.03271847982955</v>
          </cell>
          <cell r="M55">
            <v>0</v>
          </cell>
          <cell r="N55">
            <v>400.92137930285446</v>
          </cell>
        </row>
        <row r="56">
          <cell r="E56">
            <v>69152.273510344661</v>
          </cell>
          <cell r="H56">
            <v>6401.0978017073921</v>
          </cell>
          <cell r="I56">
            <v>6692.9312172460932</v>
          </cell>
          <cell r="J56">
            <v>36686.274700858972</v>
          </cell>
          <cell r="K56">
            <v>19371.969790532206</v>
          </cell>
          <cell r="L56">
            <v>0</v>
          </cell>
          <cell r="M56">
            <v>0</v>
          </cell>
          <cell r="N56">
            <v>0</v>
          </cell>
        </row>
        <row r="57">
          <cell r="E57">
            <v>18782.467756068603</v>
          </cell>
          <cell r="H57">
            <v>1003.9524829927226</v>
          </cell>
          <cell r="I57">
            <v>16109.887438151691</v>
          </cell>
          <cell r="J57">
            <v>0</v>
          </cell>
          <cell r="K57">
            <v>1668.6278349241927</v>
          </cell>
          <cell r="L57">
            <v>0</v>
          </cell>
          <cell r="M57">
            <v>0</v>
          </cell>
          <cell r="N57">
            <v>0</v>
          </cell>
        </row>
        <row r="58">
          <cell r="E58">
            <v>95402.539402072696</v>
          </cell>
          <cell r="H58">
            <v>17858.116488886102</v>
          </cell>
          <cell r="I58">
            <v>8715.1128983324088</v>
          </cell>
          <cell r="J58">
            <v>54788.783483188163</v>
          </cell>
          <cell r="K58">
            <v>14040.526531666022</v>
          </cell>
          <cell r="L58">
            <v>0</v>
          </cell>
          <cell r="M58">
            <v>0</v>
          </cell>
          <cell r="N58">
            <v>0</v>
          </cell>
        </row>
        <row r="59">
          <cell r="E59">
            <v>34873.68889736788</v>
          </cell>
          <cell r="H59">
            <v>560.76996884238656</v>
          </cell>
          <cell r="I59">
            <v>4289.7925308728045</v>
          </cell>
          <cell r="J59">
            <v>19235.303899895094</v>
          </cell>
          <cell r="K59">
            <v>10787.822497757594</v>
          </cell>
          <cell r="L59">
            <v>0</v>
          </cell>
          <cell r="M59">
            <v>0</v>
          </cell>
          <cell r="N59">
            <v>0</v>
          </cell>
        </row>
        <row r="60">
          <cell r="E60">
            <v>75392.502412229718</v>
          </cell>
          <cell r="H60">
            <v>7081.3253539723692</v>
          </cell>
          <cell r="I60">
            <v>4729.6499449518451</v>
          </cell>
          <cell r="J60">
            <v>56014.786151954097</v>
          </cell>
          <cell r="K60">
            <v>1764.6203999371676</v>
          </cell>
          <cell r="L60">
            <v>5802.1205614142445</v>
          </cell>
          <cell r="M60">
            <v>0</v>
          </cell>
          <cell r="N60">
            <v>0</v>
          </cell>
        </row>
      </sheetData>
      <sheetData sheetId="2">
        <row r="2">
          <cell r="C2" t="str">
            <v>Natural Disturbance Zone (NDZ)</v>
          </cell>
          <cell r="E2" t="str">
            <v>NDU/Merged Biogeoclimatic Units</v>
          </cell>
        </row>
        <row r="3">
          <cell r="C3" t="str">
            <v>Boreal Foothills</v>
          </cell>
          <cell r="E3" t="str">
            <v>Boreal Foothills - Mountain ESSFmv 2</v>
          </cell>
          <cell r="G3">
            <v>0.33</v>
          </cell>
        </row>
        <row r="4">
          <cell r="C4" t="str">
            <v>McGregor</v>
          </cell>
          <cell r="E4" t="str">
            <v>McGregor Plateau ESSFwk 2</v>
          </cell>
          <cell r="G4">
            <v>0.26</v>
          </cell>
        </row>
        <row r="5">
          <cell r="C5" t="str">
            <v>McGregor</v>
          </cell>
          <cell r="E5" t="str">
            <v>McGregor Plateau SBS mk 1</v>
          </cell>
          <cell r="G5">
            <v>0.12</v>
          </cell>
        </row>
        <row r="6">
          <cell r="C6" t="str">
            <v>McGregor</v>
          </cell>
          <cell r="E6" t="str">
            <v>McGregor Plateau SBS wk 1</v>
          </cell>
          <cell r="G6">
            <v>0.26</v>
          </cell>
        </row>
        <row r="7">
          <cell r="C7" t="str">
            <v>Moist Interior</v>
          </cell>
          <cell r="E7" t="str">
            <v>Moist Interior - Mountain ESSFmv 3</v>
          </cell>
          <cell r="G7">
            <v>0.28999999999999998</v>
          </cell>
        </row>
        <row r="8">
          <cell r="C8" t="str">
            <v>Moist Interior</v>
          </cell>
          <cell r="E8" t="str">
            <v>Moist Interior - Mountain ESSFwk 1</v>
          </cell>
          <cell r="G8">
            <v>0.28999999999999998</v>
          </cell>
        </row>
        <row r="9">
          <cell r="C9" t="str">
            <v>Moist Interior</v>
          </cell>
          <cell r="E9" t="str">
            <v>Moist Interior - Plateau SBS mh</v>
          </cell>
          <cell r="G9">
            <v>0.17</v>
          </cell>
        </row>
        <row r="10">
          <cell r="C10" t="str">
            <v>Moist Interior</v>
          </cell>
          <cell r="E10" t="str">
            <v>Moist Interior - Plateau SBS mc 2</v>
          </cell>
          <cell r="G10">
            <v>0.12</v>
          </cell>
        </row>
        <row r="11">
          <cell r="C11" t="str">
            <v>Moist Interior</v>
          </cell>
          <cell r="E11" t="str">
            <v>Moist Interior - Plateau SBS mw</v>
          </cell>
          <cell r="G11">
            <v>0.12</v>
          </cell>
        </row>
        <row r="12">
          <cell r="C12" t="str">
            <v>Moist Interior</v>
          </cell>
          <cell r="E12" t="str">
            <v>Moist Interior - Plateau SBS wk 1</v>
          </cell>
          <cell r="G12">
            <v>0.17</v>
          </cell>
        </row>
        <row r="13">
          <cell r="C13" t="str">
            <v>Moist Interior</v>
          </cell>
          <cell r="E13" t="str">
            <v>Moist Interior - Plateau SBS dw 2</v>
          </cell>
          <cell r="G13">
            <v>0.12</v>
          </cell>
        </row>
        <row r="14">
          <cell r="C14" t="str">
            <v>Moist Interior</v>
          </cell>
          <cell r="E14" t="str">
            <v>Moist Interior - Plateau SBS dw 3</v>
          </cell>
          <cell r="G14">
            <v>0.12</v>
          </cell>
        </row>
        <row r="15">
          <cell r="C15" t="str">
            <v>Moist Interior/Omineca</v>
          </cell>
          <cell r="E15" t="str">
            <v>Moist Interior - Plateau SBS mk 1</v>
          </cell>
          <cell r="G15">
            <v>0.12</v>
          </cell>
        </row>
        <row r="16">
          <cell r="C16" t="str">
            <v>Wet Mountain</v>
          </cell>
          <cell r="E16" t="str">
            <v>Wet Mountain ESSFwk 2</v>
          </cell>
          <cell r="G16">
            <v>0.5</v>
          </cell>
        </row>
        <row r="17">
          <cell r="C17" t="str">
            <v>Wet Mountain</v>
          </cell>
          <cell r="E17" t="str">
            <v>Wet Mountain ESSFwc 3</v>
          </cell>
          <cell r="G17">
            <v>0.84</v>
          </cell>
        </row>
        <row r="18">
          <cell r="C18" t="str">
            <v>Wet Mountain</v>
          </cell>
          <cell r="E18" t="str">
            <v>Wet Mountain SBS wk 1</v>
          </cell>
          <cell r="G18">
            <v>0.26</v>
          </cell>
        </row>
        <row r="19">
          <cell r="C19" t="str">
            <v>Wet Mountain</v>
          </cell>
          <cell r="E19" t="str">
            <v>Wet Mountain SBS vk</v>
          </cell>
          <cell r="G19">
            <v>0.5</v>
          </cell>
        </row>
        <row r="20">
          <cell r="C20" t="str">
            <v>Wet Trench</v>
          </cell>
          <cell r="E20" t="str">
            <v>Wet Trench - Mountain Eswcp</v>
          </cell>
          <cell r="G20">
            <v>0.8</v>
          </cell>
        </row>
        <row r="21">
          <cell r="C21" t="str">
            <v>Wet Trench</v>
          </cell>
          <cell r="E21" t="str">
            <v>Wet Trench - Mountain ESSFwk 2</v>
          </cell>
          <cell r="G21">
            <v>0.48</v>
          </cell>
        </row>
        <row r="22">
          <cell r="C22" t="str">
            <v>Wet Trench</v>
          </cell>
          <cell r="E22" t="str">
            <v>Wet Trench - Mountain ESSFwc 3</v>
          </cell>
          <cell r="G22">
            <v>0.8</v>
          </cell>
        </row>
        <row r="23">
          <cell r="C23" t="str">
            <v>Wet Trench</v>
          </cell>
          <cell r="E23" t="str">
            <v>Wet Trench - Mountain ESSFwk 1</v>
          </cell>
          <cell r="G23">
            <v>0.48</v>
          </cell>
        </row>
        <row r="24">
          <cell r="C24" t="str">
            <v>Wet Trench</v>
          </cell>
          <cell r="E24" t="str">
            <v>Wet Trench - Valley ICH wk 3</v>
          </cell>
          <cell r="G24">
            <v>0.53</v>
          </cell>
        </row>
        <row r="25">
          <cell r="C25" t="str">
            <v>Wet Trench</v>
          </cell>
          <cell r="E25" t="str">
            <v>Wet Trench - Valley ICH vk 2</v>
          </cell>
          <cell r="G25">
            <v>0.53</v>
          </cell>
        </row>
        <row r="26">
          <cell r="C26" t="str">
            <v>Wet Trench</v>
          </cell>
          <cell r="E26" t="str">
            <v>Wet Trench - Valley SBS wk 1</v>
          </cell>
          <cell r="G26">
            <v>0.3</v>
          </cell>
        </row>
        <row r="27">
          <cell r="C27" t="str">
            <v>Wet Trench</v>
          </cell>
          <cell r="E27" t="str">
            <v>Wet Trench - Valley SBS vk</v>
          </cell>
          <cell r="G27">
            <v>0.46</v>
          </cell>
        </row>
      </sheetData>
      <sheetData sheetId="3" refreshError="1"/>
      <sheetData sheetId="4">
        <row r="6">
          <cell r="F6">
            <v>0.33</v>
          </cell>
        </row>
        <row r="7">
          <cell r="F7">
            <v>0.26</v>
          </cell>
        </row>
        <row r="8">
          <cell r="F8">
            <v>0.12</v>
          </cell>
        </row>
        <row r="9">
          <cell r="F9">
            <v>0.26</v>
          </cell>
        </row>
        <row r="10">
          <cell r="F10">
            <v>0.28999999999999998</v>
          </cell>
        </row>
        <row r="11">
          <cell r="F11">
            <v>0.28999999999999998</v>
          </cell>
        </row>
        <row r="12">
          <cell r="F12">
            <v>0.17</v>
          </cell>
        </row>
        <row r="13">
          <cell r="F13">
            <v>0.12</v>
          </cell>
        </row>
        <row r="14">
          <cell r="F14">
            <v>0.12</v>
          </cell>
        </row>
        <row r="15">
          <cell r="F15">
            <v>0.17</v>
          </cell>
        </row>
        <row r="16">
          <cell r="F16">
            <v>0.12</v>
          </cell>
        </row>
        <row r="17">
          <cell r="F17">
            <v>0.12</v>
          </cell>
        </row>
        <row r="18">
          <cell r="F18">
            <v>0.12</v>
          </cell>
        </row>
        <row r="19">
          <cell r="F19">
            <v>0.5</v>
          </cell>
        </row>
        <row r="20">
          <cell r="F20">
            <v>0.84</v>
          </cell>
        </row>
        <row r="21">
          <cell r="F21">
            <v>0.26</v>
          </cell>
        </row>
        <row r="22">
          <cell r="F22">
            <v>0.5</v>
          </cell>
        </row>
        <row r="23">
          <cell r="F23">
            <v>0.8</v>
          </cell>
        </row>
        <row r="24">
          <cell r="F24">
            <v>0.48</v>
          </cell>
        </row>
        <row r="25">
          <cell r="F25">
            <v>0.8</v>
          </cell>
        </row>
        <row r="26">
          <cell r="F26">
            <v>0.48</v>
          </cell>
        </row>
        <row r="27">
          <cell r="F27">
            <v>0.53</v>
          </cell>
        </row>
        <row r="28">
          <cell r="F28">
            <v>0.53</v>
          </cell>
        </row>
        <row r="29">
          <cell r="F29">
            <v>0.3</v>
          </cell>
        </row>
        <row r="30">
          <cell r="F30">
            <v>0.46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"/>
  <sheetViews>
    <sheetView tabSelected="1" workbookViewId="0"/>
  </sheetViews>
  <sheetFormatPr defaultRowHeight="12"/>
  <cols>
    <col min="1" max="16384" width="9.140625" style="1"/>
  </cols>
  <sheetData>
    <row r="2" spans="1:6">
      <c r="A2" s="2" t="s">
        <v>0</v>
      </c>
    </row>
    <row r="3" spans="1:6">
      <c r="A3" s="3" t="s">
        <v>25</v>
      </c>
    </row>
    <row r="4" spans="1:6">
      <c r="A4" s="3"/>
    </row>
    <row r="5" spans="1:6">
      <c r="A5" s="4" t="s">
        <v>1</v>
      </c>
      <c r="F5" s="9" t="s">
        <v>27</v>
      </c>
    </row>
    <row r="6" spans="1:6">
      <c r="A6" s="4" t="s">
        <v>2</v>
      </c>
    </row>
    <row r="7" spans="1:6">
      <c r="A7" s="4" t="s">
        <v>54</v>
      </c>
    </row>
    <row r="9" spans="1:6">
      <c r="A9" s="5" t="s">
        <v>3</v>
      </c>
    </row>
    <row r="10" spans="1:6">
      <c r="A10" s="6" t="s">
        <v>19</v>
      </c>
    </row>
    <row r="11" spans="1:6">
      <c r="A11" s="6" t="s">
        <v>4</v>
      </c>
    </row>
    <row r="12" spans="1:6">
      <c r="A12" s="6" t="s">
        <v>5</v>
      </c>
    </row>
    <row r="13" spans="1:6">
      <c r="A13" s="6" t="s">
        <v>6</v>
      </c>
    </row>
    <row r="14" spans="1:6">
      <c r="A14" s="6" t="s">
        <v>7</v>
      </c>
    </row>
    <row r="15" spans="1:6">
      <c r="A15" s="7" t="s">
        <v>58</v>
      </c>
    </row>
    <row r="16" spans="1:6">
      <c r="A16" s="5"/>
    </row>
    <row r="17" spans="1:1">
      <c r="A17" s="5" t="s">
        <v>8</v>
      </c>
    </row>
    <row r="18" spans="1:1">
      <c r="A18" s="6" t="s">
        <v>9</v>
      </c>
    </row>
    <row r="19" spans="1:1">
      <c r="A19" s="6" t="s">
        <v>10</v>
      </c>
    </row>
    <row r="20" spans="1:1">
      <c r="A20" s="6" t="s">
        <v>20</v>
      </c>
    </row>
    <row r="21" spans="1:1">
      <c r="A21" s="6" t="s">
        <v>21</v>
      </c>
    </row>
    <row r="22" spans="1:1">
      <c r="A22" s="6" t="s">
        <v>11</v>
      </c>
    </row>
    <row r="23" spans="1:1">
      <c r="A23" s="6" t="s">
        <v>12</v>
      </c>
    </row>
    <row r="24" spans="1:1">
      <c r="A24" s="6" t="s">
        <v>13</v>
      </c>
    </row>
    <row r="25" spans="1:1">
      <c r="A25" s="6" t="s">
        <v>113</v>
      </c>
    </row>
    <row r="26" spans="1:1">
      <c r="A26" s="118" t="s">
        <v>114</v>
      </c>
    </row>
    <row r="27" spans="1:1">
      <c r="A27" s="6" t="s">
        <v>26</v>
      </c>
    </row>
    <row r="28" spans="1:1">
      <c r="A28" s="6" t="s">
        <v>14</v>
      </c>
    </row>
    <row r="29" spans="1:1">
      <c r="A29" s="6" t="s">
        <v>15</v>
      </c>
    </row>
    <row r="30" spans="1:1">
      <c r="A30" s="8" t="s">
        <v>23</v>
      </c>
    </row>
    <row r="31" spans="1:1">
      <c r="A31" s="8" t="s">
        <v>24</v>
      </c>
    </row>
    <row r="32" spans="1:1">
      <c r="A32" s="6"/>
    </row>
    <row r="33" spans="1:1">
      <c r="A33" s="5" t="s">
        <v>16</v>
      </c>
    </row>
    <row r="34" spans="1:1">
      <c r="A34" s="6" t="s">
        <v>17</v>
      </c>
    </row>
    <row r="35" spans="1:1">
      <c r="A35" s="6" t="s">
        <v>57</v>
      </c>
    </row>
    <row r="36" spans="1:1">
      <c r="A36" s="6" t="s">
        <v>18</v>
      </c>
    </row>
    <row r="37" spans="1:1">
      <c r="A37" s="6" t="s">
        <v>22</v>
      </c>
    </row>
  </sheetData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06"/>
  <sheetViews>
    <sheetView workbookViewId="0">
      <selection activeCell="E8" sqref="E8"/>
    </sheetView>
  </sheetViews>
  <sheetFormatPr defaultRowHeight="12.75"/>
  <cols>
    <col min="1" max="1" width="5.7109375" style="10" customWidth="1"/>
    <col min="2" max="2" width="14.140625" style="132" customWidth="1"/>
    <col min="3" max="4" width="9.140625" style="132"/>
    <col min="5" max="5" width="12" style="132" bestFit="1" customWidth="1"/>
    <col min="6" max="7" width="9.140625" style="10"/>
    <col min="8" max="8" width="9.85546875" style="10" bestFit="1" customWidth="1"/>
    <col min="9" max="16384" width="9.140625" style="10"/>
  </cols>
  <sheetData>
    <row r="1" spans="2:8">
      <c r="B1" s="10"/>
      <c r="C1" s="11"/>
      <c r="D1" s="10"/>
      <c r="E1" s="10"/>
    </row>
    <row r="2" spans="2:8">
      <c r="B2" s="12" t="s">
        <v>52</v>
      </c>
      <c r="C2" s="11"/>
      <c r="D2" s="10"/>
      <c r="E2" s="10"/>
    </row>
    <row r="3" spans="2:8">
      <c r="B3" s="10"/>
      <c r="C3" s="11"/>
      <c r="D3" s="10"/>
      <c r="E3" s="10"/>
    </row>
    <row r="4" spans="2:8">
      <c r="B4" s="10">
        <f>D14+D21+D28+D34+D41+D45+D50+D57+D64+D69+D76+D80+D86+D93+D99+D106</f>
        <v>95700.868151000002</v>
      </c>
      <c r="C4" s="18" t="s">
        <v>53</v>
      </c>
      <c r="D4" s="10"/>
      <c r="E4" s="10"/>
    </row>
    <row r="5" spans="2:8">
      <c r="B5" s="10">
        <v>10094</v>
      </c>
      <c r="C5" s="19" t="s">
        <v>55</v>
      </c>
      <c r="D5" s="10"/>
      <c r="E5" s="10"/>
    </row>
    <row r="6" spans="2:8">
      <c r="B6" s="10">
        <f>B4*275</f>
        <v>26317738.741525002</v>
      </c>
      <c r="C6" s="19" t="s">
        <v>56</v>
      </c>
      <c r="D6" s="10"/>
      <c r="E6" s="10"/>
    </row>
    <row r="7" spans="2:8">
      <c r="B7" s="10"/>
      <c r="C7" s="11"/>
      <c r="D7" s="10"/>
      <c r="E7" s="10"/>
    </row>
    <row r="8" spans="2:8">
      <c r="B8" s="14" t="s">
        <v>48</v>
      </c>
      <c r="C8" s="14" t="s">
        <v>49</v>
      </c>
      <c r="D8" s="14" t="s">
        <v>50</v>
      </c>
      <c r="E8" s="14" t="s">
        <v>51</v>
      </c>
      <c r="G8" s="26" t="s">
        <v>100</v>
      </c>
      <c r="H8" s="27" t="s">
        <v>105</v>
      </c>
    </row>
    <row r="9" spans="2:8">
      <c r="B9" s="11" t="s">
        <v>36</v>
      </c>
      <c r="C9" s="20" t="s">
        <v>47</v>
      </c>
      <c r="D9" s="133">
        <v>1363.7763480000001</v>
      </c>
      <c r="E9" s="133">
        <f>D9*275</f>
        <v>375038.49570000003</v>
      </c>
      <c r="G9" s="23" t="s">
        <v>101</v>
      </c>
      <c r="H9" s="10" t="s">
        <v>106</v>
      </c>
    </row>
    <row r="10" spans="2:8">
      <c r="B10" s="11" t="s">
        <v>36</v>
      </c>
      <c r="C10" s="11" t="s">
        <v>28</v>
      </c>
      <c r="D10" s="132">
        <v>670.08287600000006</v>
      </c>
      <c r="E10" s="132">
        <f t="shared" ref="E10:E95" si="0">D10*275</f>
        <v>184272.79090000002</v>
      </c>
      <c r="G10" s="23" t="s">
        <v>102</v>
      </c>
      <c r="H10" s="10" t="s">
        <v>107</v>
      </c>
    </row>
    <row r="11" spans="2:8">
      <c r="B11" s="11" t="s">
        <v>36</v>
      </c>
      <c r="C11" s="11" t="s">
        <v>29</v>
      </c>
      <c r="D11" s="132">
        <v>2136.9087639999998</v>
      </c>
      <c r="E11" s="132">
        <f t="shared" si="0"/>
        <v>587649.91009999998</v>
      </c>
      <c r="G11" s="23" t="s">
        <v>103</v>
      </c>
      <c r="H11" s="10" t="s">
        <v>108</v>
      </c>
    </row>
    <row r="12" spans="2:8">
      <c r="B12" s="11" t="s">
        <v>36</v>
      </c>
      <c r="C12" s="11" t="s">
        <v>30</v>
      </c>
      <c r="D12" s="132">
        <v>712.08004400000004</v>
      </c>
      <c r="E12" s="132">
        <f t="shared" si="0"/>
        <v>195822.01210000002</v>
      </c>
      <c r="G12" s="23" t="s">
        <v>104</v>
      </c>
      <c r="H12" s="10" t="s">
        <v>109</v>
      </c>
    </row>
    <row r="13" spans="2:8">
      <c r="B13" s="11" t="s">
        <v>36</v>
      </c>
      <c r="C13" s="11" t="s">
        <v>31</v>
      </c>
      <c r="D13" s="134">
        <v>2293.9739840000002</v>
      </c>
      <c r="E13" s="134">
        <f t="shared" si="0"/>
        <v>630842.8456</v>
      </c>
    </row>
    <row r="14" spans="2:8">
      <c r="B14" s="11"/>
      <c r="C14" s="11"/>
      <c r="D14" s="132">
        <f>SUM(D10:D13)</f>
        <v>5813.0456679999998</v>
      </c>
      <c r="E14" s="132">
        <f>SUM(E10:E13)</f>
        <v>1598587.5586999999</v>
      </c>
    </row>
    <row r="15" spans="2:8">
      <c r="B15" s="11"/>
      <c r="C15" s="11"/>
    </row>
    <row r="16" spans="2:8">
      <c r="B16" s="11" t="s">
        <v>32</v>
      </c>
      <c r="C16" s="20" t="s">
        <v>47</v>
      </c>
      <c r="D16" s="133">
        <v>7180.4961169999997</v>
      </c>
      <c r="E16" s="133">
        <f t="shared" si="0"/>
        <v>1974636.432175</v>
      </c>
    </row>
    <row r="17" spans="2:5">
      <c r="B17" s="11" t="s">
        <v>32</v>
      </c>
      <c r="C17" s="11" t="s">
        <v>28</v>
      </c>
      <c r="D17" s="132">
        <v>13623.692655999999</v>
      </c>
      <c r="E17" s="132">
        <f t="shared" si="0"/>
        <v>3746515.4803999998</v>
      </c>
    </row>
    <row r="18" spans="2:5">
      <c r="B18" s="11" t="s">
        <v>32</v>
      </c>
      <c r="C18" s="11" t="s">
        <v>29</v>
      </c>
      <c r="D18" s="132">
        <v>9534.0761280000006</v>
      </c>
      <c r="E18" s="132">
        <f t="shared" si="0"/>
        <v>2621870.9352000002</v>
      </c>
    </row>
    <row r="19" spans="2:5">
      <c r="B19" s="11" t="s">
        <v>32</v>
      </c>
      <c r="C19" s="11" t="s">
        <v>30</v>
      </c>
      <c r="D19" s="132">
        <v>6534.5225650000002</v>
      </c>
      <c r="E19" s="132">
        <f t="shared" si="0"/>
        <v>1796993.7053750001</v>
      </c>
    </row>
    <row r="20" spans="2:5">
      <c r="B20" s="11" t="s">
        <v>32</v>
      </c>
      <c r="C20" s="11" t="s">
        <v>31</v>
      </c>
      <c r="D20" s="134">
        <v>3215.7256459999999</v>
      </c>
      <c r="E20" s="134">
        <f t="shared" si="0"/>
        <v>884324.55264999997</v>
      </c>
    </row>
    <row r="21" spans="2:5">
      <c r="B21" s="11"/>
      <c r="C21" s="11"/>
      <c r="D21" s="132">
        <f>SUM(D17:D20)</f>
        <v>32908.016994999998</v>
      </c>
      <c r="E21" s="132">
        <f>SUM(E17:E20)</f>
        <v>9049704.6736249998</v>
      </c>
    </row>
    <row r="22" spans="2:5">
      <c r="B22" s="11"/>
      <c r="C22" s="11"/>
    </row>
    <row r="23" spans="2:5">
      <c r="B23" s="11" t="s">
        <v>33</v>
      </c>
      <c r="C23" s="20" t="s">
        <v>47</v>
      </c>
      <c r="D23" s="133">
        <v>13104.034255</v>
      </c>
      <c r="E23" s="133">
        <f t="shared" si="0"/>
        <v>3603609.4201250002</v>
      </c>
    </row>
    <row r="24" spans="2:5">
      <c r="B24" s="11" t="s">
        <v>33</v>
      </c>
      <c r="C24" s="11" t="s">
        <v>28</v>
      </c>
      <c r="D24" s="132">
        <v>11521.841259000001</v>
      </c>
      <c r="E24" s="132">
        <f t="shared" si="0"/>
        <v>3168506.346225</v>
      </c>
    </row>
    <row r="25" spans="2:5">
      <c r="B25" s="11" t="s">
        <v>33</v>
      </c>
      <c r="C25" s="11" t="s">
        <v>29</v>
      </c>
      <c r="D25" s="132">
        <v>4541.777752</v>
      </c>
      <c r="E25" s="132">
        <f t="shared" si="0"/>
        <v>1248988.8818000001</v>
      </c>
    </row>
    <row r="26" spans="2:5">
      <c r="B26" s="11" t="s">
        <v>33</v>
      </c>
      <c r="C26" s="11" t="s">
        <v>30</v>
      </c>
      <c r="D26" s="132">
        <v>1581.5592839999999</v>
      </c>
      <c r="E26" s="132">
        <f t="shared" si="0"/>
        <v>434928.80309999996</v>
      </c>
    </row>
    <row r="27" spans="2:5">
      <c r="B27" s="11" t="s">
        <v>33</v>
      </c>
      <c r="C27" s="11" t="s">
        <v>31</v>
      </c>
      <c r="D27" s="134">
        <v>1361.4734129999999</v>
      </c>
      <c r="E27" s="134">
        <f t="shared" si="0"/>
        <v>374405.18857499998</v>
      </c>
    </row>
    <row r="28" spans="2:5">
      <c r="B28" s="11"/>
      <c r="C28" s="11"/>
      <c r="D28" s="132">
        <f>SUM(D24:D27)</f>
        <v>19006.651708000001</v>
      </c>
      <c r="E28" s="132">
        <f>SUM(E24:E27)</f>
        <v>5226829.2197000002</v>
      </c>
    </row>
    <row r="29" spans="2:5">
      <c r="B29" s="11"/>
      <c r="C29" s="11"/>
    </row>
    <row r="30" spans="2:5">
      <c r="B30" s="11" t="s">
        <v>34</v>
      </c>
      <c r="C30" s="20" t="s">
        <v>47</v>
      </c>
      <c r="D30" s="133">
        <v>371.371421</v>
      </c>
      <c r="E30" s="133">
        <f t="shared" si="0"/>
        <v>102127.14077499999</v>
      </c>
    </row>
    <row r="31" spans="2:5">
      <c r="B31" s="11" t="s">
        <v>34</v>
      </c>
      <c r="C31" s="11" t="s">
        <v>28</v>
      </c>
      <c r="D31" s="132">
        <v>116.971729</v>
      </c>
      <c r="E31" s="132">
        <f t="shared" si="0"/>
        <v>32167.225474999999</v>
      </c>
    </row>
    <row r="32" spans="2:5">
      <c r="B32" s="11" t="s">
        <v>34</v>
      </c>
      <c r="C32" s="11" t="s">
        <v>29</v>
      </c>
      <c r="D32" s="132">
        <v>652.42857600000002</v>
      </c>
      <c r="E32" s="132">
        <f t="shared" si="0"/>
        <v>179417.8584</v>
      </c>
    </row>
    <row r="33" spans="2:5">
      <c r="B33" s="11" t="s">
        <v>34</v>
      </c>
      <c r="C33" s="11" t="s">
        <v>30</v>
      </c>
      <c r="D33" s="134">
        <v>77.959581</v>
      </c>
      <c r="E33" s="134">
        <f t="shared" si="0"/>
        <v>21438.884774999999</v>
      </c>
    </row>
    <row r="34" spans="2:5">
      <c r="B34" s="11"/>
      <c r="C34" s="11"/>
      <c r="D34" s="135">
        <f>SUM(D31:D33)</f>
        <v>847.35988599999996</v>
      </c>
      <c r="E34" s="135">
        <f>SUM(E31:E33)</f>
        <v>233023.96865</v>
      </c>
    </row>
    <row r="35" spans="2:5">
      <c r="B35" s="11"/>
      <c r="C35" s="11"/>
    </row>
    <row r="36" spans="2:5">
      <c r="B36" s="11" t="s">
        <v>35</v>
      </c>
      <c r="C36" s="20" t="s">
        <v>47</v>
      </c>
      <c r="D36" s="133">
        <v>0.20929800000000001</v>
      </c>
      <c r="E36" s="133">
        <f t="shared" si="0"/>
        <v>57.556950000000001</v>
      </c>
    </row>
    <row r="37" spans="2:5">
      <c r="B37" s="11" t="s">
        <v>35</v>
      </c>
      <c r="C37" s="11" t="s">
        <v>28</v>
      </c>
      <c r="D37" s="132">
        <v>3.8966280000000002</v>
      </c>
      <c r="E37" s="132">
        <f t="shared" si="0"/>
        <v>1071.5727000000002</v>
      </c>
    </row>
    <row r="38" spans="2:5">
      <c r="B38" s="11" t="s">
        <v>35</v>
      </c>
      <c r="C38" s="11" t="s">
        <v>29</v>
      </c>
      <c r="D38" s="132">
        <v>2.2459910000000001</v>
      </c>
      <c r="E38" s="132">
        <f t="shared" si="0"/>
        <v>617.64752499999997</v>
      </c>
    </row>
    <row r="39" spans="2:5">
      <c r="B39" s="11" t="s">
        <v>35</v>
      </c>
      <c r="C39" s="11" t="s">
        <v>30</v>
      </c>
      <c r="D39" s="132">
        <v>1.6430229999999999</v>
      </c>
      <c r="E39" s="132">
        <f t="shared" si="0"/>
        <v>451.83132499999999</v>
      </c>
    </row>
    <row r="40" spans="2:5">
      <c r="B40" s="11" t="s">
        <v>35</v>
      </c>
      <c r="C40" s="11" t="s">
        <v>31</v>
      </c>
      <c r="D40" s="134">
        <v>2.0643999999999999E-2</v>
      </c>
      <c r="E40" s="134">
        <f t="shared" si="0"/>
        <v>5.6770999999999994</v>
      </c>
    </row>
    <row r="41" spans="2:5">
      <c r="B41" s="11"/>
      <c r="C41" s="11"/>
      <c r="D41" s="132">
        <f>SUM(D37:D40)</f>
        <v>7.8062859999999992</v>
      </c>
      <c r="E41" s="132">
        <f>SUM(E37:E40)</f>
        <v>2146.72865</v>
      </c>
    </row>
    <row r="42" spans="2:5">
      <c r="B42" s="11"/>
      <c r="C42" s="11"/>
    </row>
    <row r="43" spans="2:5">
      <c r="B43" s="11" t="s">
        <v>36</v>
      </c>
      <c r="C43" s="20" t="s">
        <v>47</v>
      </c>
      <c r="D43" s="133">
        <v>1832.703385</v>
      </c>
      <c r="E43" s="133">
        <f t="shared" si="0"/>
        <v>503993.43087500002</v>
      </c>
    </row>
    <row r="44" spans="2:5">
      <c r="B44" s="11" t="s">
        <v>36</v>
      </c>
      <c r="C44" s="11" t="s">
        <v>28</v>
      </c>
      <c r="D44" s="134">
        <v>1554.7109559999999</v>
      </c>
      <c r="E44" s="134">
        <f t="shared" si="0"/>
        <v>427545.51289999997</v>
      </c>
    </row>
    <row r="45" spans="2:5">
      <c r="B45" s="11"/>
      <c r="C45" s="11"/>
      <c r="D45" s="132">
        <f>D44</f>
        <v>1554.7109559999999</v>
      </c>
      <c r="E45" s="132">
        <f>E44</f>
        <v>427545.51289999997</v>
      </c>
    </row>
    <row r="46" spans="2:5">
      <c r="B46" s="11"/>
      <c r="C46" s="11"/>
    </row>
    <row r="47" spans="2:5">
      <c r="B47" s="11" t="s">
        <v>37</v>
      </c>
      <c r="C47" s="20" t="s">
        <v>47</v>
      </c>
      <c r="D47" s="133">
        <v>959.64104999999995</v>
      </c>
      <c r="E47" s="133">
        <f t="shared" si="0"/>
        <v>263901.28875000001</v>
      </c>
    </row>
    <row r="48" spans="2:5">
      <c r="B48" s="11" t="s">
        <v>37</v>
      </c>
      <c r="C48" s="11" t="s">
        <v>28</v>
      </c>
      <c r="D48" s="132">
        <v>598.19383900000003</v>
      </c>
      <c r="E48" s="132">
        <f t="shared" si="0"/>
        <v>164503.30572500001</v>
      </c>
    </row>
    <row r="49" spans="2:5">
      <c r="B49" s="11" t="s">
        <v>37</v>
      </c>
      <c r="C49" s="11" t="s">
        <v>29</v>
      </c>
      <c r="D49" s="134">
        <v>11.536781</v>
      </c>
      <c r="E49" s="134">
        <f t="shared" si="0"/>
        <v>3172.614775</v>
      </c>
    </row>
    <row r="50" spans="2:5">
      <c r="B50" s="11"/>
      <c r="C50" s="11"/>
      <c r="D50" s="132">
        <f>SUM(D48:D49)</f>
        <v>609.73062000000004</v>
      </c>
      <c r="E50" s="132">
        <f>SUM(E48:E49)</f>
        <v>167675.92050000001</v>
      </c>
    </row>
    <row r="51" spans="2:5">
      <c r="B51" s="11"/>
      <c r="C51" s="11"/>
    </row>
    <row r="52" spans="2:5">
      <c r="B52" s="11" t="s">
        <v>38</v>
      </c>
      <c r="C52" s="20" t="s">
        <v>47</v>
      </c>
      <c r="D52" s="133">
        <v>163.99862400000001</v>
      </c>
      <c r="E52" s="133">
        <f t="shared" si="0"/>
        <v>45099.621599999999</v>
      </c>
    </row>
    <row r="53" spans="2:5">
      <c r="B53" s="11" t="s">
        <v>38</v>
      </c>
      <c r="C53" s="11" t="s">
        <v>28</v>
      </c>
      <c r="D53" s="132">
        <v>735.33470399999999</v>
      </c>
      <c r="E53" s="132">
        <f t="shared" si="0"/>
        <v>202217.0436</v>
      </c>
    </row>
    <row r="54" spans="2:5">
      <c r="B54" s="11" t="s">
        <v>38</v>
      </c>
      <c r="C54" s="11" t="s">
        <v>29</v>
      </c>
      <c r="D54" s="132">
        <v>106.875603</v>
      </c>
      <c r="E54" s="132">
        <f t="shared" si="0"/>
        <v>29390.790825</v>
      </c>
    </row>
    <row r="55" spans="2:5">
      <c r="B55" s="11" t="s">
        <v>38</v>
      </c>
      <c r="C55" s="11" t="s">
        <v>30</v>
      </c>
      <c r="D55" s="132">
        <v>0.52227900000000005</v>
      </c>
      <c r="E55" s="132">
        <f t="shared" si="0"/>
        <v>143.62672500000002</v>
      </c>
    </row>
    <row r="56" spans="2:5">
      <c r="B56" s="11" t="s">
        <v>38</v>
      </c>
      <c r="C56" s="11" t="s">
        <v>31</v>
      </c>
      <c r="D56" s="134">
        <v>4.455184</v>
      </c>
      <c r="E56" s="134">
        <f t="shared" si="0"/>
        <v>1225.1756</v>
      </c>
    </row>
    <row r="57" spans="2:5">
      <c r="B57" s="11"/>
      <c r="C57" s="11"/>
      <c r="D57" s="132">
        <f>SUM(D53:D56)</f>
        <v>847.18777</v>
      </c>
      <c r="E57" s="132">
        <f>SUM(E53:E56)</f>
        <v>232976.63675000001</v>
      </c>
    </row>
    <row r="58" spans="2:5">
      <c r="B58" s="11"/>
      <c r="C58" s="11"/>
    </row>
    <row r="59" spans="2:5">
      <c r="B59" s="11" t="s">
        <v>39</v>
      </c>
      <c r="C59" s="20" t="s">
        <v>47</v>
      </c>
      <c r="D59" s="133">
        <v>81.234256000000002</v>
      </c>
      <c r="E59" s="133">
        <f t="shared" si="0"/>
        <v>22339.420399999999</v>
      </c>
    </row>
    <row r="60" spans="2:5">
      <c r="B60" s="11" t="s">
        <v>39</v>
      </c>
      <c r="C60" s="11" t="s">
        <v>28</v>
      </c>
      <c r="D60" s="132">
        <v>1224.6689670000001</v>
      </c>
      <c r="E60" s="132">
        <f t="shared" si="0"/>
        <v>336783.96592500003</v>
      </c>
    </row>
    <row r="61" spans="2:5">
      <c r="B61" s="11" t="s">
        <v>39</v>
      </c>
      <c r="C61" s="11" t="s">
        <v>29</v>
      </c>
      <c r="D61" s="132">
        <v>139.11202</v>
      </c>
      <c r="E61" s="132">
        <f t="shared" si="0"/>
        <v>38255.805500000002</v>
      </c>
    </row>
    <row r="62" spans="2:5">
      <c r="B62" s="11" t="s">
        <v>39</v>
      </c>
      <c r="C62" s="11" t="s">
        <v>30</v>
      </c>
      <c r="D62" s="132">
        <v>7.53064</v>
      </c>
      <c r="E62" s="132">
        <f t="shared" si="0"/>
        <v>2070.9259999999999</v>
      </c>
    </row>
    <row r="63" spans="2:5">
      <c r="B63" s="11" t="s">
        <v>39</v>
      </c>
      <c r="C63" s="11" t="s">
        <v>31</v>
      </c>
      <c r="D63" s="134">
        <v>7.6937620000000004</v>
      </c>
      <c r="E63" s="134">
        <f t="shared" si="0"/>
        <v>2115.7845500000003</v>
      </c>
    </row>
    <row r="64" spans="2:5">
      <c r="B64" s="11"/>
      <c r="C64" s="11"/>
      <c r="D64" s="132">
        <f>SUM(D60:D63)</f>
        <v>1379.0053890000002</v>
      </c>
      <c r="E64" s="132">
        <f>SUM(E60:E63)</f>
        <v>379226.481975</v>
      </c>
    </row>
    <row r="65" spans="2:8">
      <c r="B65" s="11"/>
      <c r="C65" s="11"/>
    </row>
    <row r="66" spans="2:8">
      <c r="B66" s="11" t="s">
        <v>40</v>
      </c>
      <c r="C66" s="20" t="s">
        <v>47</v>
      </c>
      <c r="D66" s="133">
        <v>1942.9412170000001</v>
      </c>
      <c r="E66" s="133">
        <f t="shared" si="0"/>
        <v>534308.83467500005</v>
      </c>
    </row>
    <row r="67" spans="2:8">
      <c r="B67" s="11" t="s">
        <v>40</v>
      </c>
      <c r="C67" s="11" t="s">
        <v>28</v>
      </c>
      <c r="D67" s="132">
        <v>958.22265700000003</v>
      </c>
      <c r="E67" s="132">
        <f t="shared" si="0"/>
        <v>263511.230675</v>
      </c>
    </row>
    <row r="68" spans="2:8">
      <c r="B68" s="11" t="s">
        <v>40</v>
      </c>
      <c r="C68" s="11" t="s">
        <v>29</v>
      </c>
      <c r="D68" s="134">
        <v>220.82408899999999</v>
      </c>
      <c r="E68" s="134">
        <f t="shared" si="0"/>
        <v>60726.624474999997</v>
      </c>
    </row>
    <row r="69" spans="2:8">
      <c r="B69" s="11"/>
      <c r="C69" s="11"/>
      <c r="D69" s="132">
        <f>SUM(D67:D68)</f>
        <v>1179.046746</v>
      </c>
      <c r="E69" s="132">
        <f>SUM(E67:E68)</f>
        <v>324237.85515000002</v>
      </c>
    </row>
    <row r="70" spans="2:8">
      <c r="B70" s="11"/>
      <c r="C70" s="11"/>
      <c r="G70" s="10" t="s">
        <v>115</v>
      </c>
      <c r="H70" s="10" t="s">
        <v>116</v>
      </c>
    </row>
    <row r="71" spans="2:8">
      <c r="B71" s="11" t="s">
        <v>41</v>
      </c>
      <c r="C71" s="20" t="s">
        <v>47</v>
      </c>
      <c r="D71" s="133">
        <v>2507.3981020000001</v>
      </c>
      <c r="E71" s="133">
        <f t="shared" si="0"/>
        <v>689534.47805000003</v>
      </c>
      <c r="G71" s="10" t="s">
        <v>117</v>
      </c>
      <c r="H71" s="10">
        <v>2507.3981020000001</v>
      </c>
    </row>
    <row r="72" spans="2:8">
      <c r="B72" s="11" t="s">
        <v>41</v>
      </c>
      <c r="C72" s="11" t="s">
        <v>28</v>
      </c>
      <c r="D72" s="132">
        <v>2352</v>
      </c>
      <c r="E72" s="132">
        <f t="shared" si="0"/>
        <v>646800</v>
      </c>
      <c r="G72" s="10" t="s">
        <v>28</v>
      </c>
      <c r="H72" s="10">
        <v>2378.702342</v>
      </c>
    </row>
    <row r="73" spans="2:8">
      <c r="B73" s="11" t="s">
        <v>41</v>
      </c>
      <c r="C73" s="11" t="s">
        <v>29</v>
      </c>
      <c r="D73" s="132">
        <v>786.78703399999995</v>
      </c>
      <c r="E73" s="132">
        <f t="shared" si="0"/>
        <v>216366.43435</v>
      </c>
      <c r="G73" s="10" t="s">
        <v>29</v>
      </c>
      <c r="H73" s="10">
        <v>786.78703399999995</v>
      </c>
    </row>
    <row r="74" spans="2:8">
      <c r="B74" s="11" t="s">
        <v>41</v>
      </c>
      <c r="C74" s="11" t="s">
        <v>30</v>
      </c>
      <c r="D74" s="132">
        <v>356.50537000000003</v>
      </c>
      <c r="E74" s="132">
        <f t="shared" si="0"/>
        <v>98038.976750000002</v>
      </c>
      <c r="G74" s="10" t="s">
        <v>30</v>
      </c>
      <c r="H74" s="10">
        <v>356.50537000000003</v>
      </c>
    </row>
    <row r="75" spans="2:8">
      <c r="B75" s="11" t="s">
        <v>41</v>
      </c>
      <c r="C75" s="11" t="s">
        <v>31</v>
      </c>
      <c r="D75" s="134">
        <v>9.4214000000000002</v>
      </c>
      <c r="E75" s="134">
        <f t="shared" si="0"/>
        <v>2590.8850000000002</v>
      </c>
      <c r="G75" s="10" t="s">
        <v>31</v>
      </c>
      <c r="H75" s="10">
        <v>9.4214000000000002</v>
      </c>
    </row>
    <row r="76" spans="2:8">
      <c r="B76" s="11"/>
      <c r="C76" s="11"/>
      <c r="D76" s="132">
        <f>SUM(D72:D75)</f>
        <v>3504.713804</v>
      </c>
      <c r="E76" s="132">
        <f>SUM(E72:E75)</f>
        <v>963796.29610000004</v>
      </c>
      <c r="H76" s="10">
        <f>SUM(H72:H75)</f>
        <v>3531.416146</v>
      </c>
    </row>
    <row r="77" spans="2:8">
      <c r="B77" s="11"/>
      <c r="C77" s="11"/>
    </row>
    <row r="78" spans="2:8">
      <c r="B78" s="11" t="s">
        <v>42</v>
      </c>
      <c r="C78" s="20" t="s">
        <v>47</v>
      </c>
      <c r="D78" s="133">
        <v>453.54651799999999</v>
      </c>
      <c r="E78" s="133">
        <f t="shared" si="0"/>
        <v>124725.29244999999</v>
      </c>
    </row>
    <row r="79" spans="2:8">
      <c r="B79" s="11" t="s">
        <v>42</v>
      </c>
      <c r="C79" s="11" t="s">
        <v>28</v>
      </c>
      <c r="D79" s="134">
        <v>771.20822599999997</v>
      </c>
      <c r="E79" s="134">
        <f t="shared" si="0"/>
        <v>212082.26215</v>
      </c>
    </row>
    <row r="80" spans="2:8">
      <c r="B80" s="11"/>
      <c r="C80" s="11"/>
      <c r="D80" s="132">
        <f>D79</f>
        <v>771.20822599999997</v>
      </c>
      <c r="E80" s="132">
        <f>E79</f>
        <v>212082.26215</v>
      </c>
    </row>
    <row r="81" spans="2:5">
      <c r="B81" s="11"/>
      <c r="C81" s="11"/>
    </row>
    <row r="82" spans="2:5">
      <c r="B82" s="11" t="s">
        <v>43</v>
      </c>
      <c r="C82" s="20" t="s">
        <v>47</v>
      </c>
      <c r="D82" s="133">
        <v>351.21504399999998</v>
      </c>
      <c r="E82" s="133">
        <f t="shared" si="0"/>
        <v>96584.137099999993</v>
      </c>
    </row>
    <row r="83" spans="2:5">
      <c r="B83" s="11" t="s">
        <v>43</v>
      </c>
      <c r="C83" s="11" t="s">
        <v>28</v>
      </c>
      <c r="D83" s="132">
        <v>16.980917999999999</v>
      </c>
      <c r="E83" s="132">
        <f t="shared" si="0"/>
        <v>4669.75245</v>
      </c>
    </row>
    <row r="84" spans="2:5">
      <c r="B84" s="11" t="s">
        <v>43</v>
      </c>
      <c r="C84" s="11" t="s">
        <v>29</v>
      </c>
      <c r="D84" s="132">
        <v>4.2408950000000001</v>
      </c>
      <c r="E84" s="132">
        <f t="shared" si="0"/>
        <v>1166.2461250000001</v>
      </c>
    </row>
    <row r="85" spans="2:5">
      <c r="B85" s="11" t="s">
        <v>43</v>
      </c>
      <c r="C85" s="11" t="s">
        <v>30</v>
      </c>
      <c r="D85" s="134">
        <v>9.6934419999999992</v>
      </c>
      <c r="E85" s="134">
        <f t="shared" si="0"/>
        <v>2665.6965499999997</v>
      </c>
    </row>
    <row r="86" spans="2:5">
      <c r="B86" s="11"/>
      <c r="C86" s="11"/>
      <c r="D86" s="132">
        <f>SUM(D83:D85)</f>
        <v>30.915254999999995</v>
      </c>
      <c r="E86" s="132">
        <f>SUM(E83:E85)</f>
        <v>8501.6951249999984</v>
      </c>
    </row>
    <row r="87" spans="2:5">
      <c r="B87" s="11"/>
      <c r="C87" s="11"/>
    </row>
    <row r="88" spans="2:5">
      <c r="B88" s="11" t="s">
        <v>44</v>
      </c>
      <c r="C88" s="20" t="s">
        <v>47</v>
      </c>
      <c r="D88" s="133">
        <v>270.891346</v>
      </c>
      <c r="E88" s="133">
        <f t="shared" si="0"/>
        <v>74495.120150000002</v>
      </c>
    </row>
    <row r="89" spans="2:5">
      <c r="B89" s="11" t="s">
        <v>44</v>
      </c>
      <c r="C89" s="11" t="s">
        <v>28</v>
      </c>
      <c r="D89" s="132">
        <v>1552.330035</v>
      </c>
      <c r="E89" s="132">
        <f t="shared" si="0"/>
        <v>426890.75962500001</v>
      </c>
    </row>
    <row r="90" spans="2:5">
      <c r="B90" s="11" t="s">
        <v>44</v>
      </c>
      <c r="C90" s="11" t="s">
        <v>29</v>
      </c>
      <c r="D90" s="132">
        <v>171.47189299999999</v>
      </c>
      <c r="E90" s="132">
        <f t="shared" si="0"/>
        <v>47154.770574999995</v>
      </c>
    </row>
    <row r="91" spans="2:5">
      <c r="B91" s="11" t="s">
        <v>44</v>
      </c>
      <c r="C91" s="11" t="s">
        <v>30</v>
      </c>
      <c r="D91" s="132">
        <v>16.245373000000001</v>
      </c>
      <c r="E91" s="132">
        <f t="shared" si="0"/>
        <v>4467.4775749999999</v>
      </c>
    </row>
    <row r="92" spans="2:5">
      <c r="B92" s="11" t="s">
        <v>44</v>
      </c>
      <c r="C92" s="11" t="s">
        <v>31</v>
      </c>
      <c r="D92" s="134">
        <v>222.63529299999999</v>
      </c>
      <c r="E92" s="134">
        <f t="shared" si="0"/>
        <v>61224.705575</v>
      </c>
    </row>
    <row r="93" spans="2:5">
      <c r="B93" s="11"/>
      <c r="C93" s="11"/>
      <c r="D93" s="132">
        <f>SUM(D89:D92)</f>
        <v>1962.6825939999999</v>
      </c>
      <c r="E93" s="132">
        <f>SUM(E89:E92)</f>
        <v>539737.71334999998</v>
      </c>
    </row>
    <row r="94" spans="2:5">
      <c r="B94" s="11"/>
      <c r="C94" s="11"/>
    </row>
    <row r="95" spans="2:5">
      <c r="B95" s="11" t="s">
        <v>45</v>
      </c>
      <c r="C95" s="20" t="s">
        <v>47</v>
      </c>
      <c r="D95" s="133">
        <v>201.31854000000001</v>
      </c>
      <c r="E95" s="133">
        <f t="shared" si="0"/>
        <v>55362.5985</v>
      </c>
    </row>
    <row r="96" spans="2:5">
      <c r="B96" s="11" t="s">
        <v>45</v>
      </c>
      <c r="C96" s="11" t="s">
        <v>28</v>
      </c>
      <c r="D96" s="132">
        <v>70.777530999999996</v>
      </c>
      <c r="E96" s="132">
        <f t="shared" ref="E96:E105" si="1">D96*275</f>
        <v>19463.821024999997</v>
      </c>
    </row>
    <row r="97" spans="2:5">
      <c r="B97" s="11" t="s">
        <v>45</v>
      </c>
      <c r="C97" s="11" t="s">
        <v>29</v>
      </c>
      <c r="D97" s="132">
        <v>8.6743629999999996</v>
      </c>
      <c r="E97" s="132">
        <f t="shared" si="1"/>
        <v>2385.4498249999997</v>
      </c>
    </row>
    <row r="98" spans="2:5">
      <c r="B98" s="11" t="s">
        <v>45</v>
      </c>
      <c r="C98" s="11" t="s">
        <v>30</v>
      </c>
      <c r="D98" s="134">
        <v>4.4760390000000001</v>
      </c>
      <c r="E98" s="134">
        <f t="shared" si="1"/>
        <v>1230.910725</v>
      </c>
    </row>
    <row r="99" spans="2:5">
      <c r="B99" s="11"/>
      <c r="C99" s="11"/>
      <c r="D99" s="132">
        <f>SUM(D96:D98)</f>
        <v>83.927932999999996</v>
      </c>
      <c r="E99" s="132">
        <f>SUM(E96:E98)</f>
        <v>23080.181574999999</v>
      </c>
    </row>
    <row r="100" spans="2:5">
      <c r="B100" s="11"/>
      <c r="C100" s="11"/>
    </row>
    <row r="101" spans="2:5">
      <c r="B101" s="11" t="s">
        <v>46</v>
      </c>
      <c r="C101" s="20" t="s">
        <v>47</v>
      </c>
      <c r="D101" s="133">
        <v>1436.0376020000001</v>
      </c>
      <c r="E101" s="133">
        <f t="shared" si="1"/>
        <v>394910.34055000002</v>
      </c>
    </row>
    <row r="102" spans="2:5">
      <c r="B102" s="11" t="s">
        <v>46</v>
      </c>
      <c r="C102" s="11" t="s">
        <v>28</v>
      </c>
      <c r="D102" s="132">
        <v>7165.924841</v>
      </c>
      <c r="E102" s="132">
        <f t="shared" si="1"/>
        <v>1970629.331275</v>
      </c>
    </row>
    <row r="103" spans="2:5">
      <c r="B103" s="11" t="s">
        <v>46</v>
      </c>
      <c r="C103" s="11" t="s">
        <v>29</v>
      </c>
      <c r="D103" s="132">
        <v>11655.450428</v>
      </c>
      <c r="E103" s="132">
        <f t="shared" si="1"/>
        <v>3205248.8676999998</v>
      </c>
    </row>
    <row r="104" spans="2:5">
      <c r="B104" s="11" t="s">
        <v>46</v>
      </c>
      <c r="C104" s="11" t="s">
        <v>30</v>
      </c>
      <c r="D104" s="132">
        <v>4996.5174539999998</v>
      </c>
      <c r="E104" s="132">
        <f t="shared" si="1"/>
        <v>1374042.2998499998</v>
      </c>
    </row>
    <row r="105" spans="2:5">
      <c r="B105" s="11" t="s">
        <v>46</v>
      </c>
      <c r="C105" s="11" t="s">
        <v>31</v>
      </c>
      <c r="D105" s="134">
        <v>1376.965592</v>
      </c>
      <c r="E105" s="134">
        <f t="shared" si="1"/>
        <v>378665.53779999999</v>
      </c>
    </row>
    <row r="106" spans="2:5">
      <c r="D106" s="132">
        <f>SUM(D102:D105)</f>
        <v>25194.858315000001</v>
      </c>
      <c r="E106" s="132">
        <f>SUM(E102:E105)</f>
        <v>6928586.0366249997</v>
      </c>
    </row>
  </sheetData>
  <pageMargins left="0.7" right="0.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H270"/>
  <sheetViews>
    <sheetView workbookViewId="0"/>
  </sheetViews>
  <sheetFormatPr defaultRowHeight="12.75"/>
  <cols>
    <col min="1" max="1" width="5.7109375" style="10" customWidth="1"/>
    <col min="2" max="2" width="17.140625" style="10" customWidth="1"/>
    <col min="3" max="16384" width="9.140625" style="10"/>
  </cols>
  <sheetData>
    <row r="1" spans="2:8">
      <c r="C1" s="11"/>
    </row>
    <row r="2" spans="2:8">
      <c r="B2" s="12" t="s">
        <v>52</v>
      </c>
      <c r="C2" s="11"/>
    </row>
    <row r="3" spans="2:8">
      <c r="C3" s="11"/>
    </row>
    <row r="4" spans="2:8">
      <c r="B4" s="10">
        <f>D14+D21+D27+D34+D41+D46+D53+D62+D71+D75+D82+D92+D96+D103+D111+D114</f>
        <v>95152.737739999997</v>
      </c>
      <c r="C4" s="18" t="s">
        <v>53</v>
      </c>
    </row>
    <row r="5" spans="2:8">
      <c r="B5" s="10">
        <v>10094</v>
      </c>
      <c r="C5" s="19" t="s">
        <v>55</v>
      </c>
    </row>
    <row r="6" spans="2:8">
      <c r="B6" s="10">
        <f>B4*275</f>
        <v>26167002.8785</v>
      </c>
      <c r="C6" s="19" t="s">
        <v>56</v>
      </c>
    </row>
    <row r="8" spans="2:8">
      <c r="B8" s="14" t="s">
        <v>48</v>
      </c>
      <c r="C8" s="14" t="s">
        <v>49</v>
      </c>
      <c r="D8" s="14" t="s">
        <v>50</v>
      </c>
      <c r="E8" s="14" t="s">
        <v>51</v>
      </c>
      <c r="G8" s="26" t="s">
        <v>100</v>
      </c>
      <c r="H8" s="27" t="s">
        <v>105</v>
      </c>
    </row>
    <row r="9" spans="2:8">
      <c r="B9" s="11" t="s">
        <v>32</v>
      </c>
      <c r="C9" s="20" t="s">
        <v>47</v>
      </c>
      <c r="D9" s="21">
        <v>7176.2587000000003</v>
      </c>
      <c r="E9" s="21">
        <f>D9*275</f>
        <v>1973471.1425000001</v>
      </c>
      <c r="G9" s="23" t="s">
        <v>101</v>
      </c>
      <c r="H9" s="10" t="s">
        <v>106</v>
      </c>
    </row>
    <row r="10" spans="2:8">
      <c r="B10" s="11" t="s">
        <v>32</v>
      </c>
      <c r="C10" s="11" t="s">
        <v>28</v>
      </c>
      <c r="D10" s="10">
        <v>13604.762514</v>
      </c>
      <c r="E10" s="10">
        <f t="shared" ref="E10:E109" si="0">D10*275</f>
        <v>3741309.69135</v>
      </c>
      <c r="G10" s="23" t="s">
        <v>102</v>
      </c>
      <c r="H10" s="10" t="s">
        <v>107</v>
      </c>
    </row>
    <row r="11" spans="2:8">
      <c r="B11" s="11" t="s">
        <v>32</v>
      </c>
      <c r="C11" s="11" t="s">
        <v>29</v>
      </c>
      <c r="D11" s="10">
        <v>9533.5952969999998</v>
      </c>
      <c r="E11" s="10">
        <f t="shared" si="0"/>
        <v>2621738.706675</v>
      </c>
      <c r="G11" s="23" t="s">
        <v>103</v>
      </c>
      <c r="H11" s="10" t="s">
        <v>108</v>
      </c>
    </row>
    <row r="12" spans="2:8">
      <c r="B12" s="11" t="s">
        <v>32</v>
      </c>
      <c r="C12" s="11" t="s">
        <v>30</v>
      </c>
      <c r="D12" s="10">
        <v>6534.5223400000004</v>
      </c>
      <c r="E12" s="10">
        <f t="shared" si="0"/>
        <v>1796993.6435</v>
      </c>
      <c r="G12" s="23" t="s">
        <v>104</v>
      </c>
      <c r="H12" s="10" t="s">
        <v>109</v>
      </c>
    </row>
    <row r="13" spans="2:8">
      <c r="B13" s="11" t="s">
        <v>32</v>
      </c>
      <c r="C13" s="11" t="s">
        <v>31</v>
      </c>
      <c r="D13" s="15">
        <v>3215.5907029999998</v>
      </c>
      <c r="E13" s="15">
        <f t="shared" si="0"/>
        <v>884287.443325</v>
      </c>
    </row>
    <row r="14" spans="2:8">
      <c r="B14" s="11"/>
      <c r="C14" s="11"/>
      <c r="D14" s="10">
        <f>SUM(D10:D13)</f>
        <v>32888.470853999999</v>
      </c>
      <c r="E14" s="10">
        <f>SUM(E10:E13)</f>
        <v>9044329.4848500006</v>
      </c>
    </row>
    <row r="15" spans="2:8">
      <c r="B15" s="11"/>
      <c r="C15" s="11"/>
    </row>
    <row r="16" spans="2:8">
      <c r="B16" s="11" t="s">
        <v>33</v>
      </c>
      <c r="C16" s="20" t="s">
        <v>47</v>
      </c>
      <c r="D16" s="21">
        <v>13328.96205</v>
      </c>
      <c r="E16" s="21">
        <f t="shared" si="0"/>
        <v>3665464.5637500002</v>
      </c>
    </row>
    <row r="17" spans="2:5">
      <c r="B17" s="11" t="s">
        <v>33</v>
      </c>
      <c r="C17" s="11" t="s">
        <v>28</v>
      </c>
      <c r="D17" s="10">
        <v>11619.427987999999</v>
      </c>
      <c r="E17" s="10">
        <f t="shared" si="0"/>
        <v>3195342.6966999997</v>
      </c>
    </row>
    <row r="18" spans="2:5">
      <c r="B18" s="11" t="s">
        <v>33</v>
      </c>
      <c r="C18" s="11" t="s">
        <v>29</v>
      </c>
      <c r="D18" s="10">
        <v>4527.6442049999996</v>
      </c>
      <c r="E18" s="10">
        <f t="shared" si="0"/>
        <v>1245102.1563749998</v>
      </c>
    </row>
    <row r="19" spans="2:5">
      <c r="B19" s="11" t="s">
        <v>33</v>
      </c>
      <c r="C19" s="11" t="s">
        <v>30</v>
      </c>
      <c r="D19" s="10">
        <v>1555.6594219999999</v>
      </c>
      <c r="E19" s="10">
        <f t="shared" si="0"/>
        <v>427806.34104999999</v>
      </c>
    </row>
    <row r="20" spans="2:5">
      <c r="B20" s="11" t="s">
        <v>33</v>
      </c>
      <c r="C20" s="11" t="s">
        <v>31</v>
      </c>
      <c r="D20" s="15">
        <v>1361.451229</v>
      </c>
      <c r="E20" s="15">
        <f t="shared" si="0"/>
        <v>374399.08797500003</v>
      </c>
    </row>
    <row r="21" spans="2:5">
      <c r="B21" s="11"/>
      <c r="C21" s="11"/>
      <c r="D21" s="10">
        <f>SUM(D17:D20)</f>
        <v>19064.182843999999</v>
      </c>
      <c r="E21" s="10">
        <f>SUM(E17:E20)</f>
        <v>5242650.2820999995</v>
      </c>
    </row>
    <row r="22" spans="2:5">
      <c r="B22" s="11"/>
      <c r="C22" s="11"/>
    </row>
    <row r="23" spans="2:5">
      <c r="B23" s="11" t="s">
        <v>34</v>
      </c>
      <c r="C23" s="20" t="s">
        <v>47</v>
      </c>
      <c r="D23" s="21">
        <v>371.40851700000002</v>
      </c>
      <c r="E23" s="21">
        <f t="shared" si="0"/>
        <v>102137.342175</v>
      </c>
    </row>
    <row r="24" spans="2:5">
      <c r="B24" s="11" t="s">
        <v>34</v>
      </c>
      <c r="C24" s="11" t="s">
        <v>28</v>
      </c>
      <c r="D24" s="10">
        <v>22.368257</v>
      </c>
      <c r="E24" s="10">
        <f t="shared" si="0"/>
        <v>6151.2706749999998</v>
      </c>
    </row>
    <row r="25" spans="2:5">
      <c r="B25" s="11" t="s">
        <v>34</v>
      </c>
      <c r="C25" s="11" t="s">
        <v>29</v>
      </c>
      <c r="D25" s="10">
        <v>620.02033500000005</v>
      </c>
      <c r="E25" s="10">
        <f t="shared" si="0"/>
        <v>170505.59212500002</v>
      </c>
    </row>
    <row r="26" spans="2:5">
      <c r="B26" s="11" t="s">
        <v>34</v>
      </c>
      <c r="C26" s="11" t="s">
        <v>30</v>
      </c>
      <c r="D26" s="15">
        <v>77.959581</v>
      </c>
      <c r="E26" s="15">
        <f t="shared" si="0"/>
        <v>21438.884774999999</v>
      </c>
    </row>
    <row r="27" spans="2:5">
      <c r="B27" s="11"/>
      <c r="C27" s="11"/>
      <c r="D27" s="10">
        <f>SUM(D24:D26)</f>
        <v>720.34817299999997</v>
      </c>
      <c r="E27" s="10">
        <f>SUM(E24:E26)</f>
        <v>198095.74757500004</v>
      </c>
    </row>
    <row r="28" spans="2:5">
      <c r="B28" s="11"/>
      <c r="C28" s="11"/>
    </row>
    <row r="29" spans="2:5">
      <c r="B29" s="11" t="s">
        <v>118</v>
      </c>
      <c r="C29" s="20" t="s">
        <v>47</v>
      </c>
      <c r="D29" s="21">
        <v>0.380631</v>
      </c>
      <c r="E29" s="21">
        <f t="shared" si="0"/>
        <v>104.673525</v>
      </c>
    </row>
    <row r="30" spans="2:5">
      <c r="B30" s="11" t="s">
        <v>118</v>
      </c>
      <c r="C30" s="11" t="s">
        <v>28</v>
      </c>
      <c r="D30" s="10">
        <v>4.334829</v>
      </c>
      <c r="E30" s="10">
        <f t="shared" si="0"/>
        <v>1192.0779749999999</v>
      </c>
    </row>
    <row r="31" spans="2:5">
      <c r="B31" s="11" t="s">
        <v>118</v>
      </c>
      <c r="C31" s="11" t="s">
        <v>29</v>
      </c>
      <c r="D31" s="10">
        <v>2.2459899999999999</v>
      </c>
      <c r="E31" s="10">
        <f t="shared" si="0"/>
        <v>617.64724999999999</v>
      </c>
    </row>
    <row r="32" spans="2:5">
      <c r="B32" s="11" t="s">
        <v>118</v>
      </c>
      <c r="C32" s="11" t="s">
        <v>30</v>
      </c>
      <c r="D32" s="10">
        <v>1.643022</v>
      </c>
      <c r="E32" s="10">
        <f t="shared" si="0"/>
        <v>451.83105</v>
      </c>
    </row>
    <row r="33" spans="2:5">
      <c r="B33" s="11" t="s">
        <v>118</v>
      </c>
      <c r="C33" s="11" t="s">
        <v>31</v>
      </c>
      <c r="D33" s="15">
        <v>2.0646999999999999E-2</v>
      </c>
      <c r="E33" s="15">
        <f t="shared" si="0"/>
        <v>5.6779249999999992</v>
      </c>
    </row>
    <row r="34" spans="2:5">
      <c r="B34" s="11"/>
      <c r="C34" s="11"/>
      <c r="D34" s="10">
        <f>SUM(D30:D33)</f>
        <v>8.2444880000000005</v>
      </c>
      <c r="E34" s="10">
        <f>SUM(E30:E33)</f>
        <v>2267.2341999999999</v>
      </c>
    </row>
    <row r="35" spans="2:5">
      <c r="B35" s="11"/>
      <c r="C35" s="11"/>
    </row>
    <row r="36" spans="2:5">
      <c r="B36" s="11" t="s">
        <v>36</v>
      </c>
      <c r="C36" s="20" t="s">
        <v>47</v>
      </c>
      <c r="D36" s="21">
        <v>2932.5988520000001</v>
      </c>
      <c r="E36" s="21">
        <f t="shared" si="0"/>
        <v>806464.68429999996</v>
      </c>
    </row>
    <row r="37" spans="2:5">
      <c r="B37" s="11" t="s">
        <v>36</v>
      </c>
      <c r="C37" s="11" t="s">
        <v>28</v>
      </c>
      <c r="D37" s="10">
        <v>2024.34539</v>
      </c>
      <c r="E37" s="10">
        <f t="shared" si="0"/>
        <v>556694.98225</v>
      </c>
    </row>
    <row r="38" spans="2:5">
      <c r="B38" s="11" t="s">
        <v>36</v>
      </c>
      <c r="C38" s="11" t="s">
        <v>29</v>
      </c>
      <c r="D38" s="10">
        <v>2136.9087639999998</v>
      </c>
      <c r="E38" s="10">
        <f t="shared" si="0"/>
        <v>587649.91009999998</v>
      </c>
    </row>
    <row r="39" spans="2:5">
      <c r="B39" s="11" t="s">
        <v>36</v>
      </c>
      <c r="C39" s="11" t="s">
        <v>30</v>
      </c>
      <c r="D39" s="10">
        <v>712.08004400000004</v>
      </c>
      <c r="E39" s="10">
        <f t="shared" si="0"/>
        <v>195822.01210000002</v>
      </c>
    </row>
    <row r="40" spans="2:5">
      <c r="B40" s="11" t="s">
        <v>36</v>
      </c>
      <c r="C40" s="11" t="s">
        <v>31</v>
      </c>
      <c r="D40" s="15">
        <v>2293.9739840000002</v>
      </c>
      <c r="E40" s="15">
        <f t="shared" si="0"/>
        <v>630842.8456</v>
      </c>
    </row>
    <row r="41" spans="2:5">
      <c r="B41" s="11"/>
      <c r="C41" s="11"/>
      <c r="D41" s="10">
        <f>SUM(D37:D40)</f>
        <v>7167.3081820000007</v>
      </c>
      <c r="E41" s="10">
        <f>SUM(E37:E40)</f>
        <v>1971009.7500499999</v>
      </c>
    </row>
    <row r="42" spans="2:5">
      <c r="B42" s="11"/>
      <c r="C42" s="11"/>
    </row>
    <row r="43" spans="2:5">
      <c r="B43" s="11" t="s">
        <v>119</v>
      </c>
      <c r="C43" s="20" t="s">
        <v>47</v>
      </c>
      <c r="D43" s="21">
        <v>959.46880699999997</v>
      </c>
      <c r="E43" s="21">
        <f t="shared" si="0"/>
        <v>263853.92192499997</v>
      </c>
    </row>
    <row r="44" spans="2:5">
      <c r="B44" s="11" t="s">
        <v>119</v>
      </c>
      <c r="C44" s="11" t="s">
        <v>28</v>
      </c>
      <c r="D44" s="10">
        <v>598.19379300000003</v>
      </c>
      <c r="E44" s="10">
        <f t="shared" si="0"/>
        <v>164503.29307499999</v>
      </c>
    </row>
    <row r="45" spans="2:5">
      <c r="B45" s="11" t="s">
        <v>119</v>
      </c>
      <c r="C45" s="11" t="s">
        <v>29</v>
      </c>
      <c r="D45" s="15">
        <v>11.534665</v>
      </c>
      <c r="E45" s="15">
        <f t="shared" si="0"/>
        <v>3172.0328750000003</v>
      </c>
    </row>
    <row r="46" spans="2:5">
      <c r="B46" s="11"/>
      <c r="C46" s="11"/>
      <c r="D46" s="10">
        <f>SUM(D44:D45)</f>
        <v>609.72845800000005</v>
      </c>
      <c r="E46" s="10">
        <f>SUM(E44:E45)</f>
        <v>167675.32595</v>
      </c>
    </row>
    <row r="47" spans="2:5">
      <c r="B47" s="11"/>
      <c r="C47" s="11"/>
    </row>
    <row r="48" spans="2:5">
      <c r="B48" s="11" t="s">
        <v>38</v>
      </c>
      <c r="C48" s="20" t="s">
        <v>47</v>
      </c>
      <c r="D48" s="21">
        <v>160.27565200000001</v>
      </c>
      <c r="E48" s="21">
        <f t="shared" si="0"/>
        <v>44075.804300000003</v>
      </c>
    </row>
    <row r="49" spans="2:5">
      <c r="B49" s="11" t="s">
        <v>38</v>
      </c>
      <c r="C49" s="11" t="s">
        <v>28</v>
      </c>
      <c r="D49" s="10">
        <v>682.13008300000001</v>
      </c>
      <c r="E49" s="10">
        <f t="shared" si="0"/>
        <v>187585.77282499999</v>
      </c>
    </row>
    <row r="50" spans="2:5">
      <c r="B50" s="11" t="s">
        <v>38</v>
      </c>
      <c r="C50" s="11" t="s">
        <v>29</v>
      </c>
      <c r="D50" s="10">
        <v>107.359244</v>
      </c>
      <c r="E50" s="10">
        <f t="shared" si="0"/>
        <v>29523.792100000002</v>
      </c>
    </row>
    <row r="51" spans="2:5">
      <c r="B51" s="11" t="s">
        <v>38</v>
      </c>
      <c r="C51" s="11" t="s">
        <v>30</v>
      </c>
      <c r="D51" s="10">
        <v>0.52231099999999997</v>
      </c>
      <c r="E51" s="10">
        <f t="shared" si="0"/>
        <v>143.635525</v>
      </c>
    </row>
    <row r="52" spans="2:5">
      <c r="B52" s="11" t="s">
        <v>38</v>
      </c>
      <c r="C52" s="11" t="s">
        <v>31</v>
      </c>
      <c r="D52" s="15">
        <v>4.6115029999999999</v>
      </c>
      <c r="E52" s="15">
        <f t="shared" si="0"/>
        <v>1268.163325</v>
      </c>
    </row>
    <row r="53" spans="2:5">
      <c r="B53" s="11"/>
      <c r="C53" s="11"/>
      <c r="D53" s="10">
        <f>SUM(D49:D52)</f>
        <v>794.62314099999992</v>
      </c>
      <c r="E53" s="10">
        <f>SUM(E49:E52)</f>
        <v>218521.36377499998</v>
      </c>
    </row>
    <row r="54" spans="2:5">
      <c r="B54" s="11"/>
      <c r="C54" s="11"/>
    </row>
    <row r="55" spans="2:5">
      <c r="B55" s="11" t="s">
        <v>120</v>
      </c>
      <c r="C55" s="20" t="s">
        <v>47</v>
      </c>
      <c r="D55" s="21">
        <v>1.0661890000000001</v>
      </c>
      <c r="E55" s="21">
        <f t="shared" si="0"/>
        <v>293.201975</v>
      </c>
    </row>
    <row r="56" spans="2:5">
      <c r="B56" s="11"/>
      <c r="C56" s="11"/>
    </row>
    <row r="57" spans="2:5">
      <c r="B57" s="11"/>
      <c r="C57" s="11"/>
    </row>
    <row r="58" spans="2:5">
      <c r="B58" s="11" t="s">
        <v>121</v>
      </c>
      <c r="C58" s="20" t="s">
        <v>47</v>
      </c>
      <c r="D58" s="21">
        <v>152.22111599999999</v>
      </c>
      <c r="E58" s="21">
        <f t="shared" si="0"/>
        <v>41860.806899999996</v>
      </c>
    </row>
    <row r="59" spans="2:5">
      <c r="B59" s="11" t="s">
        <v>121</v>
      </c>
      <c r="C59" s="11" t="s">
        <v>28</v>
      </c>
      <c r="D59" s="10">
        <v>1358.853987</v>
      </c>
      <c r="E59" s="10">
        <f t="shared" si="0"/>
        <v>373684.846425</v>
      </c>
    </row>
    <row r="60" spans="2:5">
      <c r="B60" s="11" t="s">
        <v>121</v>
      </c>
      <c r="C60" s="11" t="s">
        <v>29</v>
      </c>
      <c r="D60" s="10">
        <v>57.008957000000002</v>
      </c>
      <c r="E60" s="10">
        <f t="shared" si="0"/>
        <v>15677.463175000001</v>
      </c>
    </row>
    <row r="61" spans="2:5">
      <c r="B61" s="11" t="s">
        <v>121</v>
      </c>
      <c r="C61" s="11" t="s">
        <v>30</v>
      </c>
      <c r="D61" s="15">
        <v>8.9985189999999999</v>
      </c>
      <c r="E61" s="15">
        <f t="shared" si="0"/>
        <v>2474.592725</v>
      </c>
    </row>
    <row r="62" spans="2:5">
      <c r="B62" s="11"/>
      <c r="C62" s="11"/>
      <c r="D62" s="10">
        <f>SUM(D59:D61)</f>
        <v>1424.861463</v>
      </c>
      <c r="E62" s="10">
        <f>SUM(E59:E61)</f>
        <v>391836.90232499997</v>
      </c>
    </row>
    <row r="63" spans="2:5">
      <c r="B63" s="11"/>
      <c r="C63" s="11"/>
    </row>
    <row r="64" spans="2:5">
      <c r="B64" s="11" t="s">
        <v>122</v>
      </c>
      <c r="C64" s="20" t="s">
        <v>47</v>
      </c>
      <c r="D64" s="21">
        <v>0.94331799999999999</v>
      </c>
      <c r="E64" s="21">
        <f t="shared" si="0"/>
        <v>259.41244999999998</v>
      </c>
    </row>
    <row r="65" spans="2:5">
      <c r="B65" s="11"/>
      <c r="C65" s="20"/>
      <c r="D65" s="21"/>
      <c r="E65" s="21"/>
    </row>
    <row r="66" spans="2:5">
      <c r="B66" s="11"/>
      <c r="C66" s="20"/>
      <c r="D66" s="21"/>
      <c r="E66" s="21"/>
    </row>
    <row r="67" spans="2:5">
      <c r="B67" s="11" t="s">
        <v>123</v>
      </c>
      <c r="C67" s="11" t="s">
        <v>47</v>
      </c>
      <c r="D67" s="10">
        <v>34.601249000000003</v>
      </c>
      <c r="E67" s="10">
        <f t="shared" si="0"/>
        <v>9515.3434750000015</v>
      </c>
    </row>
    <row r="68" spans="2:5">
      <c r="B68" s="11" t="s">
        <v>123</v>
      </c>
      <c r="C68" s="11" t="s">
        <v>28</v>
      </c>
      <c r="D68" s="10">
        <v>131.85811699999999</v>
      </c>
      <c r="E68" s="10">
        <f t="shared" si="0"/>
        <v>36260.982174999997</v>
      </c>
    </row>
    <row r="69" spans="2:5">
      <c r="B69" s="11" t="s">
        <v>123</v>
      </c>
      <c r="C69" s="11" t="s">
        <v>29</v>
      </c>
      <c r="D69" s="10">
        <v>46.489896999999999</v>
      </c>
      <c r="E69" s="10">
        <f t="shared" si="0"/>
        <v>12784.721674999999</v>
      </c>
    </row>
    <row r="70" spans="2:5">
      <c r="B70" s="11" t="s">
        <v>123</v>
      </c>
      <c r="C70" s="11" t="s">
        <v>30</v>
      </c>
      <c r="D70" s="15">
        <v>25.741927</v>
      </c>
      <c r="E70" s="15">
        <f t="shared" si="0"/>
        <v>7079.0299249999998</v>
      </c>
    </row>
    <row r="71" spans="2:5">
      <c r="B71" s="11"/>
      <c r="C71" s="11"/>
      <c r="D71" s="10">
        <f>SUM(D67:D70)</f>
        <v>238.69118999999998</v>
      </c>
      <c r="E71" s="10">
        <f>SUM(E67:E70)</f>
        <v>65640.077250000002</v>
      </c>
    </row>
    <row r="72" spans="2:5">
      <c r="B72" s="11"/>
      <c r="C72" s="11"/>
    </row>
    <row r="73" spans="2:5">
      <c r="B73" s="11" t="s">
        <v>124</v>
      </c>
      <c r="C73" s="20" t="s">
        <v>47</v>
      </c>
      <c r="D73" s="21">
        <v>44.791806000000001</v>
      </c>
      <c r="E73" s="21">
        <f t="shared" si="0"/>
        <v>12317.746650000001</v>
      </c>
    </row>
    <row r="74" spans="2:5">
      <c r="B74" s="11" t="s">
        <v>124</v>
      </c>
      <c r="C74" s="11" t="s">
        <v>28</v>
      </c>
      <c r="D74" s="15">
        <v>4.5599449999999999</v>
      </c>
      <c r="E74" s="15">
        <f t="shared" si="0"/>
        <v>1253.9848749999999</v>
      </c>
    </row>
    <row r="75" spans="2:5">
      <c r="B75" s="11"/>
      <c r="C75" s="11"/>
      <c r="D75" s="10">
        <f>D74</f>
        <v>4.5599449999999999</v>
      </c>
      <c r="E75" s="10">
        <f>E74</f>
        <v>1253.9848749999999</v>
      </c>
    </row>
    <row r="76" spans="2:5">
      <c r="B76" s="11"/>
      <c r="C76" s="11"/>
    </row>
    <row r="77" spans="2:5">
      <c r="B77" s="11" t="s">
        <v>125</v>
      </c>
      <c r="C77" s="20" t="s">
        <v>47</v>
      </c>
      <c r="D77" s="21">
        <v>3434.6858609999999</v>
      </c>
      <c r="E77" s="21">
        <f t="shared" si="0"/>
        <v>944538.611775</v>
      </c>
    </row>
    <row r="78" spans="2:5">
      <c r="B78" s="11" t="s">
        <v>125</v>
      </c>
      <c r="C78" s="11" t="s">
        <v>28</v>
      </c>
      <c r="D78" s="10">
        <v>9361.0692130000007</v>
      </c>
      <c r="E78" s="10">
        <f t="shared" si="0"/>
        <v>2574294.0335750002</v>
      </c>
    </row>
    <row r="79" spans="2:5">
      <c r="B79" s="11" t="s">
        <v>125</v>
      </c>
      <c r="C79" s="11" t="s">
        <v>29</v>
      </c>
      <c r="D79" s="10">
        <v>12037.71436</v>
      </c>
      <c r="E79" s="10">
        <f t="shared" si="0"/>
        <v>3310371.449</v>
      </c>
    </row>
    <row r="80" spans="2:5">
      <c r="B80" s="11" t="s">
        <v>125</v>
      </c>
      <c r="C80" s="11" t="s">
        <v>30</v>
      </c>
      <c r="D80" s="10">
        <v>5004.3557229999997</v>
      </c>
      <c r="E80" s="10">
        <f t="shared" si="0"/>
        <v>1376197.8238249999</v>
      </c>
    </row>
    <row r="81" spans="2:5">
      <c r="B81" s="11" t="s">
        <v>125</v>
      </c>
      <c r="C81" s="11" t="s">
        <v>31</v>
      </c>
      <c r="D81" s="15">
        <v>1384.256815</v>
      </c>
      <c r="E81" s="15">
        <f t="shared" si="0"/>
        <v>380670.62412499997</v>
      </c>
    </row>
    <row r="82" spans="2:5">
      <c r="B82" s="11"/>
      <c r="C82" s="11"/>
      <c r="D82" s="10">
        <f>SUM(D78:D81)</f>
        <v>27787.396111000002</v>
      </c>
      <c r="E82" s="10">
        <f>SUM(E78:E81)</f>
        <v>7641533.9305250002</v>
      </c>
    </row>
    <row r="83" spans="2:5">
      <c r="B83" s="11"/>
      <c r="C83" s="11"/>
    </row>
    <row r="84" spans="2:5">
      <c r="B84" s="11" t="s">
        <v>126</v>
      </c>
      <c r="C84" s="20" t="s">
        <v>47</v>
      </c>
      <c r="D84" s="21">
        <v>10.838428</v>
      </c>
      <c r="E84" s="21">
        <f t="shared" si="0"/>
        <v>2980.5677000000001</v>
      </c>
    </row>
    <row r="85" spans="2:5">
      <c r="B85" s="11"/>
      <c r="C85" s="11"/>
    </row>
    <row r="86" spans="2:5">
      <c r="B86" s="11"/>
      <c r="C86" s="11"/>
    </row>
    <row r="87" spans="2:5">
      <c r="B87" s="11" t="s">
        <v>41</v>
      </c>
      <c r="C87" s="20" t="s">
        <v>47</v>
      </c>
      <c r="D87" s="21">
        <v>2507.6116649999999</v>
      </c>
      <c r="E87" s="21">
        <f t="shared" si="0"/>
        <v>689593.20787499996</v>
      </c>
    </row>
    <row r="88" spans="2:5">
      <c r="B88" s="11" t="s">
        <v>41</v>
      </c>
      <c r="C88" s="11" t="s">
        <v>28</v>
      </c>
      <c r="D88" s="10">
        <v>2354.6576709999999</v>
      </c>
      <c r="E88" s="10">
        <f t="shared" si="0"/>
        <v>647530.85952499998</v>
      </c>
    </row>
    <row r="89" spans="2:5">
      <c r="B89" s="11" t="s">
        <v>41</v>
      </c>
      <c r="C89" s="11" t="s">
        <v>29</v>
      </c>
      <c r="D89" s="10">
        <v>786.85046299999999</v>
      </c>
      <c r="E89" s="10">
        <f t="shared" si="0"/>
        <v>216383.87732500001</v>
      </c>
    </row>
    <row r="90" spans="2:5">
      <c r="B90" s="11" t="s">
        <v>41</v>
      </c>
      <c r="C90" s="11" t="s">
        <v>30</v>
      </c>
      <c r="D90" s="10">
        <v>356.66161599999998</v>
      </c>
      <c r="E90" s="10">
        <f t="shared" si="0"/>
        <v>98081.944399999993</v>
      </c>
    </row>
    <row r="91" spans="2:5">
      <c r="B91" s="11" t="s">
        <v>41</v>
      </c>
      <c r="C91" s="11" t="s">
        <v>31</v>
      </c>
      <c r="D91" s="15">
        <v>9.4212330000000009</v>
      </c>
      <c r="E91" s="15">
        <f t="shared" si="0"/>
        <v>2590.8390750000003</v>
      </c>
    </row>
    <row r="92" spans="2:5">
      <c r="B92" s="11"/>
      <c r="C92" s="11"/>
      <c r="D92" s="10">
        <f>SUM(D88:D91)</f>
        <v>3507.5909829999996</v>
      </c>
      <c r="E92" s="10">
        <f>SUM(E88:E91)</f>
        <v>964587.52032500005</v>
      </c>
    </row>
    <row r="93" spans="2:5">
      <c r="B93" s="11"/>
      <c r="C93" s="11"/>
    </row>
    <row r="94" spans="2:5">
      <c r="B94" s="11" t="s">
        <v>42</v>
      </c>
      <c r="C94" s="20" t="s">
        <v>47</v>
      </c>
      <c r="D94" s="21">
        <v>453.54651799999999</v>
      </c>
      <c r="E94" s="21">
        <f t="shared" si="0"/>
        <v>124725.29244999999</v>
      </c>
    </row>
    <row r="95" spans="2:5">
      <c r="B95" s="11" t="s">
        <v>42</v>
      </c>
      <c r="C95" s="11" t="s">
        <v>28</v>
      </c>
      <c r="D95" s="15">
        <v>771.20822599999997</v>
      </c>
      <c r="E95" s="15">
        <f t="shared" si="0"/>
        <v>212082.26215</v>
      </c>
    </row>
    <row r="96" spans="2:5">
      <c r="B96" s="11"/>
      <c r="C96" s="11"/>
      <c r="D96" s="10">
        <f>D95</f>
        <v>771.20822599999997</v>
      </c>
      <c r="E96" s="10">
        <f>E95</f>
        <v>212082.26215</v>
      </c>
    </row>
    <row r="97" spans="2:5">
      <c r="B97" s="11"/>
      <c r="C97" s="11"/>
    </row>
    <row r="98" spans="2:5">
      <c r="B98" s="11" t="s">
        <v>43</v>
      </c>
      <c r="C98" s="20" t="s">
        <v>47</v>
      </c>
      <c r="D98" s="21">
        <v>351.21504399999998</v>
      </c>
      <c r="E98" s="21">
        <f t="shared" si="0"/>
        <v>96584.137099999993</v>
      </c>
    </row>
    <row r="99" spans="2:5">
      <c r="B99" s="11" t="s">
        <v>43</v>
      </c>
      <c r="C99" s="11" t="s">
        <v>28</v>
      </c>
      <c r="D99" s="10">
        <v>16.980917999999999</v>
      </c>
      <c r="E99" s="10">
        <f t="shared" si="0"/>
        <v>4669.75245</v>
      </c>
    </row>
    <row r="100" spans="2:5">
      <c r="B100" s="11" t="s">
        <v>43</v>
      </c>
      <c r="C100" s="11" t="s">
        <v>29</v>
      </c>
      <c r="D100" s="10">
        <v>4.2408950000000001</v>
      </c>
      <c r="E100" s="10">
        <f t="shared" si="0"/>
        <v>1166.2461250000001</v>
      </c>
    </row>
    <row r="101" spans="2:5">
      <c r="B101" s="11" t="s">
        <v>43</v>
      </c>
      <c r="C101" s="11" t="s">
        <v>30</v>
      </c>
      <c r="D101" s="15">
        <v>9.6934419999999992</v>
      </c>
      <c r="E101" s="15">
        <f t="shared" si="0"/>
        <v>2665.6965499999997</v>
      </c>
    </row>
    <row r="102" spans="2:5">
      <c r="B102" s="11"/>
      <c r="C102" s="11"/>
      <c r="D102" s="10">
        <f>SUM(D99:D101)</f>
        <v>30.915254999999995</v>
      </c>
      <c r="E102" s="10">
        <f>SUM(E99:E101)</f>
        <v>8501.6951249999984</v>
      </c>
    </row>
    <row r="103" spans="2:5">
      <c r="B103" s="11"/>
      <c r="C103" s="11"/>
    </row>
    <row r="104" spans="2:5">
      <c r="B104" s="11" t="s">
        <v>127</v>
      </c>
      <c r="C104" s="20" t="s">
        <v>47</v>
      </c>
      <c r="D104" s="21">
        <v>21.961362000000001</v>
      </c>
      <c r="E104" s="21">
        <f t="shared" si="0"/>
        <v>6039.3745500000005</v>
      </c>
    </row>
    <row r="105" spans="2:5">
      <c r="B105" s="11"/>
      <c r="C105" s="11"/>
    </row>
    <row r="106" spans="2:5">
      <c r="B106" s="11"/>
      <c r="C106" s="11"/>
    </row>
    <row r="107" spans="2:5">
      <c r="B107" s="11" t="s">
        <v>45</v>
      </c>
      <c r="C107" s="20" t="s">
        <v>47</v>
      </c>
      <c r="D107" s="21">
        <v>201.206738</v>
      </c>
      <c r="E107" s="21">
        <f t="shared" si="0"/>
        <v>55331.85295</v>
      </c>
    </row>
    <row r="108" spans="2:5">
      <c r="B108" s="11" t="s">
        <v>45</v>
      </c>
      <c r="C108" s="11" t="s">
        <v>28</v>
      </c>
      <c r="D108" s="10">
        <v>70.777530999999996</v>
      </c>
      <c r="E108" s="10">
        <f t="shared" si="0"/>
        <v>19463.821024999997</v>
      </c>
    </row>
    <row r="109" spans="2:5">
      <c r="B109" s="11" t="s">
        <v>45</v>
      </c>
      <c r="C109" s="11" t="s">
        <v>29</v>
      </c>
      <c r="D109" s="10">
        <v>8.6743629999999996</v>
      </c>
      <c r="E109" s="10">
        <f t="shared" si="0"/>
        <v>2385.4498249999997</v>
      </c>
    </row>
    <row r="110" spans="2:5">
      <c r="B110" s="11" t="s">
        <v>45</v>
      </c>
      <c r="C110" s="11" t="s">
        <v>30</v>
      </c>
      <c r="D110" s="15">
        <v>4.4760390000000001</v>
      </c>
      <c r="E110" s="15">
        <f t="shared" ref="E110:E113" si="1">D110*275</f>
        <v>1230.910725</v>
      </c>
    </row>
    <row r="111" spans="2:5">
      <c r="B111" s="11"/>
      <c r="C111" s="11"/>
      <c r="D111" s="10">
        <f>SUM(D108:D110)</f>
        <v>83.927932999999996</v>
      </c>
      <c r="E111" s="10">
        <f>SUM(E108:E110)</f>
        <v>23080.181574999999</v>
      </c>
    </row>
    <row r="112" spans="2:5">
      <c r="B112" s="11"/>
      <c r="C112" s="11"/>
    </row>
    <row r="113" spans="2:5">
      <c r="B113" s="11" t="s">
        <v>128</v>
      </c>
      <c r="C113" s="11" t="s">
        <v>28</v>
      </c>
      <c r="D113" s="15">
        <v>81.595748999999998</v>
      </c>
      <c r="E113" s="15">
        <f t="shared" si="1"/>
        <v>22438.830975000001</v>
      </c>
    </row>
    <row r="114" spans="2:5">
      <c r="B114" s="11"/>
      <c r="C114" s="11"/>
      <c r="D114" s="10">
        <f>D113</f>
        <v>81.595748999999998</v>
      </c>
      <c r="E114" s="10">
        <f>E113</f>
        <v>22438.830975000001</v>
      </c>
    </row>
    <row r="115" spans="2:5">
      <c r="B115" s="11"/>
      <c r="C115" s="11"/>
    </row>
    <row r="116" spans="2:5">
      <c r="B116" s="11"/>
      <c r="C116" s="11"/>
    </row>
    <row r="117" spans="2:5">
      <c r="B117" s="11"/>
      <c r="C117" s="11"/>
    </row>
    <row r="118" spans="2:5">
      <c r="B118" s="11"/>
      <c r="C118" s="11"/>
    </row>
    <row r="119" spans="2:5">
      <c r="B119" s="11"/>
      <c r="C119" s="11"/>
    </row>
    <row r="120" spans="2:5">
      <c r="B120" s="11"/>
      <c r="C120" s="11"/>
    </row>
    <row r="121" spans="2:5">
      <c r="B121" s="11"/>
      <c r="C121" s="11"/>
    </row>
    <row r="122" spans="2:5">
      <c r="B122" s="11"/>
      <c r="C122" s="11"/>
    </row>
    <row r="123" spans="2:5">
      <c r="B123" s="11"/>
      <c r="C123" s="11"/>
    </row>
    <row r="124" spans="2:5">
      <c r="B124" s="11"/>
      <c r="C124" s="11"/>
    </row>
    <row r="125" spans="2:5">
      <c r="B125" s="11"/>
      <c r="C125" s="11"/>
    </row>
    <row r="126" spans="2:5">
      <c r="B126" s="11"/>
      <c r="C126" s="11"/>
    </row>
    <row r="127" spans="2:5">
      <c r="B127" s="11"/>
      <c r="C127" s="11"/>
    </row>
    <row r="128" spans="2:5">
      <c r="B128" s="11"/>
      <c r="C128" s="11"/>
    </row>
    <row r="129" spans="2:3">
      <c r="B129" s="11"/>
      <c r="C129" s="11"/>
    </row>
    <row r="130" spans="2:3">
      <c r="B130" s="11"/>
      <c r="C130" s="11"/>
    </row>
    <row r="131" spans="2:3">
      <c r="B131" s="11"/>
      <c r="C131" s="11"/>
    </row>
    <row r="132" spans="2:3">
      <c r="B132" s="11"/>
      <c r="C132" s="11"/>
    </row>
    <row r="133" spans="2:3">
      <c r="B133" s="11"/>
      <c r="C133" s="11"/>
    </row>
    <row r="134" spans="2:3">
      <c r="B134" s="11"/>
      <c r="C134" s="11"/>
    </row>
    <row r="135" spans="2:3">
      <c r="B135" s="11"/>
      <c r="C135" s="11"/>
    </row>
    <row r="136" spans="2:3">
      <c r="B136" s="11"/>
      <c r="C136" s="11"/>
    </row>
    <row r="137" spans="2:3">
      <c r="B137" s="11"/>
      <c r="C137" s="11"/>
    </row>
    <row r="138" spans="2:3">
      <c r="B138" s="11"/>
      <c r="C138" s="11"/>
    </row>
    <row r="139" spans="2:3">
      <c r="B139" s="11"/>
      <c r="C139" s="11"/>
    </row>
    <row r="140" spans="2:3">
      <c r="B140" s="11"/>
      <c r="C140" s="11"/>
    </row>
    <row r="141" spans="2:3">
      <c r="B141" s="11"/>
      <c r="C141" s="11"/>
    </row>
    <row r="142" spans="2:3">
      <c r="B142" s="11"/>
      <c r="C142" s="11"/>
    </row>
    <row r="143" spans="2:3">
      <c r="B143" s="11"/>
      <c r="C143" s="11"/>
    </row>
    <row r="144" spans="2:3">
      <c r="B144" s="11"/>
      <c r="C144" s="11"/>
    </row>
    <row r="145" spans="2:3">
      <c r="B145" s="11"/>
      <c r="C145" s="11"/>
    </row>
    <row r="146" spans="2:3">
      <c r="B146" s="11"/>
      <c r="C146" s="11"/>
    </row>
    <row r="147" spans="2:3">
      <c r="B147" s="11"/>
      <c r="C147" s="11"/>
    </row>
    <row r="148" spans="2:3">
      <c r="B148" s="11"/>
      <c r="C148" s="11"/>
    </row>
    <row r="149" spans="2:3">
      <c r="B149" s="11"/>
      <c r="C149" s="11"/>
    </row>
    <row r="150" spans="2:3">
      <c r="B150" s="11"/>
      <c r="C150" s="11"/>
    </row>
    <row r="151" spans="2:3">
      <c r="B151" s="11"/>
      <c r="C151" s="11"/>
    </row>
    <row r="152" spans="2:3">
      <c r="B152" s="11"/>
      <c r="C152" s="11"/>
    </row>
    <row r="153" spans="2:3">
      <c r="B153" s="11"/>
      <c r="C153" s="11"/>
    </row>
    <row r="154" spans="2:3">
      <c r="B154" s="11"/>
      <c r="C154" s="11"/>
    </row>
    <row r="155" spans="2:3">
      <c r="B155" s="11"/>
      <c r="C155" s="11"/>
    </row>
    <row r="156" spans="2:3">
      <c r="B156" s="11"/>
      <c r="C156" s="11"/>
    </row>
    <row r="157" spans="2:3">
      <c r="B157" s="11"/>
      <c r="C157" s="11"/>
    </row>
    <row r="158" spans="2:3">
      <c r="B158" s="11"/>
      <c r="C158" s="11"/>
    </row>
    <row r="159" spans="2:3">
      <c r="B159" s="11"/>
      <c r="C159" s="11"/>
    </row>
    <row r="160" spans="2:3">
      <c r="B160" s="11"/>
      <c r="C160" s="11"/>
    </row>
    <row r="161" spans="2:3">
      <c r="B161" s="11"/>
      <c r="C161" s="11"/>
    </row>
    <row r="162" spans="2:3">
      <c r="B162" s="11"/>
      <c r="C162" s="11"/>
    </row>
    <row r="163" spans="2:3">
      <c r="B163" s="11"/>
      <c r="C163" s="11"/>
    </row>
    <row r="164" spans="2:3">
      <c r="B164" s="11"/>
      <c r="C164" s="11"/>
    </row>
    <row r="165" spans="2:3">
      <c r="B165" s="11"/>
      <c r="C165" s="11"/>
    </row>
    <row r="166" spans="2:3">
      <c r="B166" s="11"/>
      <c r="C166" s="11"/>
    </row>
    <row r="167" spans="2:3">
      <c r="B167" s="11"/>
      <c r="C167" s="11"/>
    </row>
    <row r="168" spans="2:3">
      <c r="B168" s="11"/>
      <c r="C168" s="11"/>
    </row>
    <row r="169" spans="2:3">
      <c r="B169" s="11"/>
      <c r="C169" s="11"/>
    </row>
    <row r="170" spans="2:3">
      <c r="B170" s="11"/>
      <c r="C170" s="11"/>
    </row>
    <row r="171" spans="2:3">
      <c r="B171" s="11"/>
      <c r="C171" s="11"/>
    </row>
    <row r="172" spans="2:3">
      <c r="B172" s="11"/>
      <c r="C172" s="11"/>
    </row>
    <row r="173" spans="2:3">
      <c r="B173" s="11"/>
      <c r="C173" s="11"/>
    </row>
    <row r="174" spans="2:3">
      <c r="B174" s="11"/>
      <c r="C174" s="11"/>
    </row>
    <row r="175" spans="2:3">
      <c r="B175" s="11"/>
      <c r="C175" s="11"/>
    </row>
    <row r="176" spans="2:3">
      <c r="B176" s="11"/>
      <c r="C176" s="11"/>
    </row>
    <row r="177" spans="2:3">
      <c r="B177" s="11"/>
      <c r="C177" s="11"/>
    </row>
    <row r="178" spans="2:3">
      <c r="B178" s="11"/>
      <c r="C178" s="11"/>
    </row>
    <row r="179" spans="2:3">
      <c r="B179" s="11"/>
      <c r="C179" s="11"/>
    </row>
    <row r="180" spans="2:3">
      <c r="B180" s="11"/>
      <c r="C180" s="11"/>
    </row>
    <row r="181" spans="2:3">
      <c r="B181" s="11"/>
      <c r="C181" s="11"/>
    </row>
    <row r="182" spans="2:3">
      <c r="B182" s="11"/>
      <c r="C182" s="11"/>
    </row>
    <row r="183" spans="2:3">
      <c r="B183" s="11"/>
      <c r="C183" s="11"/>
    </row>
    <row r="184" spans="2:3">
      <c r="B184" s="11"/>
      <c r="C184" s="11"/>
    </row>
    <row r="185" spans="2:3">
      <c r="B185" s="11"/>
      <c r="C185" s="11"/>
    </row>
    <row r="186" spans="2:3">
      <c r="B186" s="11"/>
      <c r="C186" s="11"/>
    </row>
    <row r="187" spans="2:3">
      <c r="B187" s="11"/>
      <c r="C187" s="11"/>
    </row>
    <row r="188" spans="2:3">
      <c r="B188" s="11"/>
      <c r="C188" s="11"/>
    </row>
    <row r="189" spans="2:3">
      <c r="B189" s="11"/>
      <c r="C189" s="11"/>
    </row>
    <row r="190" spans="2:3">
      <c r="B190" s="11"/>
      <c r="C190" s="11"/>
    </row>
    <row r="191" spans="2:3">
      <c r="B191" s="11"/>
      <c r="C191" s="11"/>
    </row>
    <row r="192" spans="2:3">
      <c r="B192" s="11"/>
      <c r="C192" s="11"/>
    </row>
    <row r="193" spans="2:3">
      <c r="B193" s="11"/>
      <c r="C193" s="11"/>
    </row>
    <row r="194" spans="2:3">
      <c r="B194" s="11"/>
      <c r="C194" s="11"/>
    </row>
    <row r="195" spans="2:3">
      <c r="B195" s="11"/>
      <c r="C195" s="11"/>
    </row>
    <row r="196" spans="2:3">
      <c r="B196" s="11"/>
      <c r="C196" s="11"/>
    </row>
    <row r="197" spans="2:3">
      <c r="B197" s="11"/>
      <c r="C197" s="11"/>
    </row>
    <row r="198" spans="2:3">
      <c r="B198" s="11"/>
      <c r="C198" s="11"/>
    </row>
    <row r="199" spans="2:3">
      <c r="B199" s="11"/>
      <c r="C199" s="11"/>
    </row>
    <row r="200" spans="2:3">
      <c r="B200" s="11"/>
      <c r="C200" s="11"/>
    </row>
    <row r="201" spans="2:3">
      <c r="B201" s="11"/>
      <c r="C201" s="11"/>
    </row>
    <row r="202" spans="2:3">
      <c r="B202" s="11"/>
      <c r="C202" s="11"/>
    </row>
    <row r="203" spans="2:3">
      <c r="B203" s="11"/>
      <c r="C203" s="11"/>
    </row>
    <row r="204" spans="2:3">
      <c r="B204" s="11"/>
      <c r="C204" s="11"/>
    </row>
    <row r="205" spans="2:3">
      <c r="B205" s="11"/>
      <c r="C205" s="11"/>
    </row>
    <row r="206" spans="2:3">
      <c r="B206" s="11"/>
      <c r="C206" s="11"/>
    </row>
    <row r="207" spans="2:3">
      <c r="B207" s="11"/>
      <c r="C207" s="11"/>
    </row>
    <row r="208" spans="2:3">
      <c r="B208" s="11"/>
      <c r="C208" s="11"/>
    </row>
    <row r="209" spans="2:3">
      <c r="B209" s="11"/>
      <c r="C209" s="11"/>
    </row>
    <row r="210" spans="2:3">
      <c r="B210" s="11"/>
      <c r="C210" s="11"/>
    </row>
    <row r="211" spans="2:3">
      <c r="B211" s="11"/>
      <c r="C211" s="11"/>
    </row>
    <row r="212" spans="2:3">
      <c r="B212" s="11"/>
      <c r="C212" s="11"/>
    </row>
    <row r="213" spans="2:3">
      <c r="B213" s="11"/>
      <c r="C213" s="11"/>
    </row>
    <row r="214" spans="2:3">
      <c r="B214" s="11"/>
      <c r="C214" s="11"/>
    </row>
    <row r="215" spans="2:3">
      <c r="B215" s="11"/>
      <c r="C215" s="11"/>
    </row>
    <row r="216" spans="2:3">
      <c r="B216" s="11"/>
      <c r="C216" s="11"/>
    </row>
    <row r="217" spans="2:3">
      <c r="B217" s="11"/>
      <c r="C217" s="11"/>
    </row>
    <row r="218" spans="2:3">
      <c r="B218" s="11"/>
      <c r="C218" s="11"/>
    </row>
    <row r="219" spans="2:3">
      <c r="B219" s="11"/>
      <c r="C219" s="11"/>
    </row>
    <row r="220" spans="2:3">
      <c r="B220" s="11"/>
      <c r="C220" s="11"/>
    </row>
    <row r="221" spans="2:3">
      <c r="B221" s="11"/>
      <c r="C221" s="11"/>
    </row>
    <row r="222" spans="2:3">
      <c r="B222" s="11"/>
      <c r="C222" s="11"/>
    </row>
    <row r="223" spans="2:3">
      <c r="B223" s="11"/>
      <c r="C223" s="11"/>
    </row>
    <row r="224" spans="2:3">
      <c r="B224" s="11"/>
      <c r="C224" s="11"/>
    </row>
    <row r="225" spans="2:3">
      <c r="B225" s="11"/>
      <c r="C225" s="11"/>
    </row>
    <row r="226" spans="2:3">
      <c r="B226" s="11"/>
      <c r="C226" s="11"/>
    </row>
    <row r="227" spans="2:3">
      <c r="B227" s="11"/>
      <c r="C227" s="11"/>
    </row>
    <row r="228" spans="2:3">
      <c r="B228" s="11"/>
      <c r="C228" s="11"/>
    </row>
    <row r="229" spans="2:3">
      <c r="B229" s="11"/>
      <c r="C229" s="11"/>
    </row>
    <row r="230" spans="2:3">
      <c r="B230" s="11"/>
      <c r="C230" s="11"/>
    </row>
    <row r="231" spans="2:3">
      <c r="B231" s="11"/>
      <c r="C231" s="11"/>
    </row>
    <row r="232" spans="2:3">
      <c r="B232" s="11"/>
      <c r="C232" s="11"/>
    </row>
    <row r="233" spans="2:3">
      <c r="B233" s="11"/>
      <c r="C233" s="11"/>
    </row>
    <row r="234" spans="2:3">
      <c r="B234" s="11"/>
      <c r="C234" s="11"/>
    </row>
    <row r="235" spans="2:3">
      <c r="B235" s="11"/>
      <c r="C235" s="11"/>
    </row>
    <row r="236" spans="2:3">
      <c r="B236" s="11"/>
      <c r="C236" s="11"/>
    </row>
    <row r="237" spans="2:3">
      <c r="B237" s="11"/>
      <c r="C237" s="11"/>
    </row>
    <row r="238" spans="2:3">
      <c r="B238" s="11"/>
      <c r="C238" s="11"/>
    </row>
    <row r="239" spans="2:3">
      <c r="B239" s="11"/>
      <c r="C239" s="11"/>
    </row>
    <row r="240" spans="2:3">
      <c r="B240" s="11"/>
      <c r="C240" s="11"/>
    </row>
    <row r="241" spans="2:3">
      <c r="B241" s="11"/>
      <c r="C241" s="11"/>
    </row>
    <row r="242" spans="2:3">
      <c r="B242" s="11"/>
      <c r="C242" s="11"/>
    </row>
    <row r="243" spans="2:3">
      <c r="B243" s="11"/>
      <c r="C243" s="11"/>
    </row>
    <row r="244" spans="2:3">
      <c r="B244" s="11"/>
      <c r="C244" s="11"/>
    </row>
    <row r="245" spans="2:3">
      <c r="B245" s="11"/>
      <c r="C245" s="11"/>
    </row>
    <row r="246" spans="2:3">
      <c r="B246" s="11"/>
      <c r="C246" s="11"/>
    </row>
    <row r="247" spans="2:3">
      <c r="B247" s="11"/>
      <c r="C247" s="11"/>
    </row>
    <row r="248" spans="2:3">
      <c r="B248" s="11"/>
      <c r="C248" s="11"/>
    </row>
    <row r="249" spans="2:3">
      <c r="B249" s="11"/>
      <c r="C249" s="11"/>
    </row>
    <row r="250" spans="2:3">
      <c r="B250" s="11"/>
      <c r="C250" s="11"/>
    </row>
    <row r="251" spans="2:3">
      <c r="B251" s="11"/>
      <c r="C251" s="11"/>
    </row>
    <row r="252" spans="2:3">
      <c r="B252" s="11"/>
      <c r="C252" s="11"/>
    </row>
    <row r="253" spans="2:3">
      <c r="B253" s="11"/>
      <c r="C253" s="11"/>
    </row>
    <row r="254" spans="2:3">
      <c r="B254" s="11"/>
      <c r="C254" s="11"/>
    </row>
    <row r="255" spans="2:3">
      <c r="B255" s="11"/>
      <c r="C255" s="11"/>
    </row>
    <row r="256" spans="2:3">
      <c r="B256" s="11"/>
      <c r="C256" s="11"/>
    </row>
    <row r="257" spans="2:3">
      <c r="B257" s="11"/>
      <c r="C257" s="11"/>
    </row>
    <row r="258" spans="2:3">
      <c r="B258" s="11"/>
      <c r="C258" s="11"/>
    </row>
    <row r="259" spans="2:3">
      <c r="B259" s="11"/>
      <c r="C259" s="11"/>
    </row>
    <row r="260" spans="2:3">
      <c r="B260" s="11"/>
      <c r="C260" s="11"/>
    </row>
    <row r="261" spans="2:3">
      <c r="B261" s="11"/>
      <c r="C261" s="11"/>
    </row>
    <row r="262" spans="2:3">
      <c r="B262" s="11"/>
      <c r="C262" s="11"/>
    </row>
    <row r="263" spans="2:3">
      <c r="B263" s="11"/>
      <c r="C263" s="11"/>
    </row>
    <row r="264" spans="2:3">
      <c r="B264" s="11"/>
      <c r="C264" s="11"/>
    </row>
    <row r="265" spans="2:3">
      <c r="B265" s="11"/>
      <c r="C265" s="11"/>
    </row>
    <row r="266" spans="2:3">
      <c r="B266" s="11"/>
      <c r="C266" s="11"/>
    </row>
    <row r="267" spans="2:3">
      <c r="B267" s="11"/>
      <c r="C267" s="11"/>
    </row>
    <row r="268" spans="2:3">
      <c r="B268" s="11"/>
      <c r="C268" s="11"/>
    </row>
    <row r="269" spans="2:3">
      <c r="B269" s="11"/>
      <c r="C269" s="11"/>
    </row>
    <row r="270" spans="2:3">
      <c r="B270" s="11"/>
      <c r="C270" s="11"/>
    </row>
  </sheetData>
  <pageMargins left="0.7" right="0.7" top="0.75" bottom="0.75" header="0.3" footer="0.3"/>
  <pageSetup paperSize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H74"/>
  <sheetViews>
    <sheetView zoomScaleNormal="100" workbookViewId="0">
      <selection activeCell="G8" sqref="G8:H12"/>
    </sheetView>
  </sheetViews>
  <sheetFormatPr defaultRowHeight="12.75"/>
  <cols>
    <col min="1" max="1" width="5.7109375" style="10" customWidth="1"/>
    <col min="2" max="2" width="14.140625" style="11" customWidth="1"/>
    <col min="3" max="3" width="9.140625" style="11"/>
    <col min="4" max="4" width="9.140625" style="10"/>
    <col min="5" max="5" width="12" style="10" bestFit="1" customWidth="1"/>
    <col min="6" max="16384" width="9.140625" style="10"/>
  </cols>
  <sheetData>
    <row r="2" spans="2:8">
      <c r="B2" s="22" t="s">
        <v>61</v>
      </c>
    </row>
    <row r="3" spans="2:8">
      <c r="B3" s="13"/>
    </row>
    <row r="4" spans="2:8">
      <c r="B4" s="23">
        <f>D14+D21+D27+D34+D41+D48+D55+D61+D67+D74</f>
        <v>59819.266647000011</v>
      </c>
      <c r="C4" s="19" t="s">
        <v>53</v>
      </c>
    </row>
    <row r="5" spans="2:8">
      <c r="B5" s="23">
        <v>8975.6884590000009</v>
      </c>
      <c r="C5" s="19" t="s">
        <v>55</v>
      </c>
    </row>
    <row r="6" spans="2:8">
      <c r="B6" s="23">
        <f>B4*275</f>
        <v>16450298.327925002</v>
      </c>
      <c r="C6" s="19" t="s">
        <v>56</v>
      </c>
    </row>
    <row r="8" spans="2:8">
      <c r="B8" s="14" t="s">
        <v>48</v>
      </c>
      <c r="C8" s="14" t="s">
        <v>49</v>
      </c>
      <c r="D8" s="14" t="s">
        <v>50</v>
      </c>
      <c r="E8" s="14" t="s">
        <v>51</v>
      </c>
      <c r="G8" s="26" t="s">
        <v>100</v>
      </c>
      <c r="H8" s="27" t="s">
        <v>105</v>
      </c>
    </row>
    <row r="9" spans="2:8">
      <c r="B9" s="11" t="s">
        <v>32</v>
      </c>
      <c r="C9" s="11" t="s">
        <v>47</v>
      </c>
      <c r="D9" s="10">
        <v>1789.708785</v>
      </c>
      <c r="E9" s="10">
        <f>D9*275</f>
        <v>492169.91587500001</v>
      </c>
      <c r="G9" s="23" t="s">
        <v>101</v>
      </c>
      <c r="H9" s="10" t="s">
        <v>106</v>
      </c>
    </row>
    <row r="10" spans="2:8">
      <c r="B10" s="11" t="s">
        <v>32</v>
      </c>
      <c r="C10" s="11" t="s">
        <v>28</v>
      </c>
      <c r="D10" s="10">
        <v>4751.4665999999997</v>
      </c>
      <c r="E10" s="10">
        <f>D10*275</f>
        <v>1306653.3149999999</v>
      </c>
      <c r="G10" s="23" t="s">
        <v>102</v>
      </c>
      <c r="H10" s="10" t="s">
        <v>107</v>
      </c>
    </row>
    <row r="11" spans="2:8">
      <c r="B11" s="11" t="s">
        <v>32</v>
      </c>
      <c r="C11" s="11" t="s">
        <v>29</v>
      </c>
      <c r="D11" s="10">
        <v>4999.3690930000002</v>
      </c>
      <c r="E11" s="10">
        <f>D11*275</f>
        <v>1374826.500575</v>
      </c>
      <c r="G11" s="23" t="s">
        <v>103</v>
      </c>
      <c r="H11" s="10" t="s">
        <v>108</v>
      </c>
    </row>
    <row r="12" spans="2:8">
      <c r="B12" s="11" t="s">
        <v>32</v>
      </c>
      <c r="C12" s="11" t="s">
        <v>30</v>
      </c>
      <c r="D12" s="10">
        <v>2660.2383840000002</v>
      </c>
      <c r="E12" s="10">
        <f t="shared" ref="E12:E73" si="0">D12*275</f>
        <v>731565.55560000008</v>
      </c>
      <c r="G12" s="23" t="s">
        <v>104</v>
      </c>
      <c r="H12" s="10" t="s">
        <v>109</v>
      </c>
    </row>
    <row r="13" spans="2:8">
      <c r="B13" s="11" t="s">
        <v>32</v>
      </c>
      <c r="C13" s="11" t="s">
        <v>31</v>
      </c>
      <c r="D13" s="15">
        <v>444.25282700000002</v>
      </c>
      <c r="E13" s="15">
        <f t="shared" si="0"/>
        <v>122169.52742500001</v>
      </c>
    </row>
    <row r="14" spans="2:8">
      <c r="D14" s="10">
        <f>SUM(D10:D13)</f>
        <v>12855.326904000001</v>
      </c>
      <c r="E14" s="10">
        <f>SUM(E10:E13)</f>
        <v>3535214.8986</v>
      </c>
    </row>
    <row r="16" spans="2:8">
      <c r="B16" s="11" t="s">
        <v>33</v>
      </c>
      <c r="C16" s="20" t="s">
        <v>47</v>
      </c>
      <c r="D16" s="21">
        <v>5528.1360439999999</v>
      </c>
      <c r="E16" s="21">
        <f t="shared" si="0"/>
        <v>1520237.4121000001</v>
      </c>
    </row>
    <row r="17" spans="2:5">
      <c r="B17" s="11" t="s">
        <v>33</v>
      </c>
      <c r="C17" s="11" t="s">
        <v>28</v>
      </c>
      <c r="D17" s="10">
        <v>9328.7675629999994</v>
      </c>
      <c r="E17" s="10">
        <f t="shared" si="0"/>
        <v>2565411.0798249999</v>
      </c>
    </row>
    <row r="18" spans="2:5">
      <c r="B18" s="11" t="s">
        <v>33</v>
      </c>
      <c r="C18" s="11" t="s">
        <v>29</v>
      </c>
      <c r="D18" s="10">
        <v>3346.8492470000001</v>
      </c>
      <c r="E18" s="10">
        <f t="shared" si="0"/>
        <v>920383.54292500007</v>
      </c>
    </row>
    <row r="19" spans="2:5">
      <c r="B19" s="11" t="s">
        <v>33</v>
      </c>
      <c r="C19" s="11" t="s">
        <v>30</v>
      </c>
      <c r="D19" s="10">
        <v>597.87497499999995</v>
      </c>
      <c r="E19" s="10">
        <f t="shared" si="0"/>
        <v>164415.61812499998</v>
      </c>
    </row>
    <row r="20" spans="2:5">
      <c r="B20" s="11" t="s">
        <v>33</v>
      </c>
      <c r="C20" s="11" t="s">
        <v>31</v>
      </c>
      <c r="D20" s="15">
        <v>684.97771999999998</v>
      </c>
      <c r="E20" s="15">
        <f t="shared" si="0"/>
        <v>188368.87299999999</v>
      </c>
    </row>
    <row r="21" spans="2:5">
      <c r="D21" s="10">
        <f>SUM(D17:D20)</f>
        <v>13958.469505000001</v>
      </c>
      <c r="E21" s="10">
        <f>SUM(E17:E20)</f>
        <v>3838579.1138750003</v>
      </c>
    </row>
    <row r="23" spans="2:5">
      <c r="B23" s="11" t="s">
        <v>34</v>
      </c>
      <c r="C23" s="20" t="s">
        <v>47</v>
      </c>
      <c r="D23" s="21">
        <v>239.292169</v>
      </c>
      <c r="E23" s="21">
        <f t="shared" si="0"/>
        <v>65805.346474999998</v>
      </c>
    </row>
    <row r="24" spans="2:5">
      <c r="B24" s="11" t="s">
        <v>34</v>
      </c>
      <c r="C24" s="11" t="s">
        <v>28</v>
      </c>
      <c r="D24" s="10">
        <v>94.603471999999996</v>
      </c>
      <c r="E24" s="10">
        <f t="shared" si="0"/>
        <v>26015.9548</v>
      </c>
    </row>
    <row r="25" spans="2:5">
      <c r="B25" s="11" t="s">
        <v>34</v>
      </c>
      <c r="C25" s="11" t="s">
        <v>29</v>
      </c>
      <c r="D25" s="10">
        <v>393.73529300000001</v>
      </c>
      <c r="E25" s="10">
        <f t="shared" si="0"/>
        <v>108277.205575</v>
      </c>
    </row>
    <row r="26" spans="2:5">
      <c r="B26" s="11" t="s">
        <v>34</v>
      </c>
      <c r="C26" s="11" t="s">
        <v>30</v>
      </c>
      <c r="D26" s="15">
        <v>77.959581</v>
      </c>
      <c r="E26" s="15">
        <f t="shared" si="0"/>
        <v>21438.884774999999</v>
      </c>
    </row>
    <row r="27" spans="2:5">
      <c r="D27" s="10">
        <f>SUM(D24:D26)</f>
        <v>566.29834600000004</v>
      </c>
      <c r="E27" s="10">
        <f>SUM(E24:E26)</f>
        <v>155732.04515000002</v>
      </c>
    </row>
    <row r="29" spans="2:5">
      <c r="B29" s="11" t="s">
        <v>35</v>
      </c>
      <c r="C29" s="20" t="s">
        <v>47</v>
      </c>
      <c r="D29" s="21">
        <v>0.20929800000000001</v>
      </c>
      <c r="E29" s="21">
        <f t="shared" si="0"/>
        <v>57.556950000000001</v>
      </c>
    </row>
    <row r="30" spans="2:5">
      <c r="B30" s="11" t="s">
        <v>35</v>
      </c>
      <c r="C30" s="11" t="s">
        <v>28</v>
      </c>
      <c r="D30" s="10">
        <v>3.8966280000000002</v>
      </c>
      <c r="E30" s="10">
        <f t="shared" si="0"/>
        <v>1071.5727000000002</v>
      </c>
    </row>
    <row r="31" spans="2:5">
      <c r="B31" s="11" t="s">
        <v>35</v>
      </c>
      <c r="C31" s="11" t="s">
        <v>29</v>
      </c>
      <c r="D31" s="10">
        <v>2.2459910000000001</v>
      </c>
      <c r="E31" s="10">
        <f t="shared" si="0"/>
        <v>617.64752499999997</v>
      </c>
    </row>
    <row r="32" spans="2:5">
      <c r="B32" s="11" t="s">
        <v>35</v>
      </c>
      <c r="C32" s="11" t="s">
        <v>30</v>
      </c>
      <c r="D32" s="10">
        <v>1.6430229999999999</v>
      </c>
      <c r="E32" s="10">
        <f t="shared" si="0"/>
        <v>451.83132499999999</v>
      </c>
    </row>
    <row r="33" spans="2:5">
      <c r="B33" s="11" t="s">
        <v>35</v>
      </c>
      <c r="C33" s="11" t="s">
        <v>31</v>
      </c>
      <c r="D33" s="15">
        <v>2.0643999999999999E-2</v>
      </c>
      <c r="E33" s="15">
        <f t="shared" si="0"/>
        <v>5.6770999999999994</v>
      </c>
    </row>
    <row r="34" spans="2:5">
      <c r="D34" s="10">
        <f>SUM(D30:D33)</f>
        <v>7.8062859999999992</v>
      </c>
      <c r="E34" s="10">
        <f>SUM(E30:E33)</f>
        <v>2146.72865</v>
      </c>
    </row>
    <row r="36" spans="2:5">
      <c r="B36" s="11" t="s">
        <v>38</v>
      </c>
      <c r="C36" s="20" t="s">
        <v>47</v>
      </c>
      <c r="D36" s="21">
        <v>163.99862400000001</v>
      </c>
      <c r="E36" s="21">
        <f t="shared" si="0"/>
        <v>45099.621599999999</v>
      </c>
    </row>
    <row r="37" spans="2:5">
      <c r="B37" s="11" t="s">
        <v>38</v>
      </c>
      <c r="C37" s="11" t="s">
        <v>28</v>
      </c>
      <c r="D37" s="10">
        <v>735.33470399999999</v>
      </c>
      <c r="E37" s="10">
        <f t="shared" si="0"/>
        <v>202217.0436</v>
      </c>
    </row>
    <row r="38" spans="2:5">
      <c r="B38" s="11" t="s">
        <v>38</v>
      </c>
      <c r="C38" s="11" t="s">
        <v>29</v>
      </c>
      <c r="D38" s="10">
        <v>106.875603</v>
      </c>
      <c r="E38" s="10">
        <f t="shared" si="0"/>
        <v>29390.790825</v>
      </c>
    </row>
    <row r="39" spans="2:5">
      <c r="B39" s="11" t="s">
        <v>38</v>
      </c>
      <c r="C39" s="11" t="s">
        <v>30</v>
      </c>
      <c r="D39" s="10">
        <v>0.52227900000000005</v>
      </c>
      <c r="E39" s="10">
        <f t="shared" si="0"/>
        <v>143.62672500000002</v>
      </c>
    </row>
    <row r="40" spans="2:5">
      <c r="B40" s="11" t="s">
        <v>38</v>
      </c>
      <c r="C40" s="11" t="s">
        <v>31</v>
      </c>
      <c r="D40" s="15">
        <v>4.455184</v>
      </c>
      <c r="E40" s="15">
        <f t="shared" si="0"/>
        <v>1225.1756</v>
      </c>
    </row>
    <row r="41" spans="2:5">
      <c r="D41" s="10">
        <f>SUM(D37:D40)</f>
        <v>847.18777</v>
      </c>
      <c r="E41" s="10">
        <f>SUM(E37:E40)</f>
        <v>232976.63675000001</v>
      </c>
    </row>
    <row r="43" spans="2:5">
      <c r="B43" s="11" t="s">
        <v>39</v>
      </c>
      <c r="C43" s="20" t="s">
        <v>47</v>
      </c>
      <c r="D43" s="21">
        <v>81.234256000000002</v>
      </c>
      <c r="E43" s="21">
        <f t="shared" si="0"/>
        <v>22339.420399999999</v>
      </c>
    </row>
    <row r="44" spans="2:5">
      <c r="B44" s="11" t="s">
        <v>39</v>
      </c>
      <c r="C44" s="11" t="s">
        <v>28</v>
      </c>
      <c r="D44" s="10">
        <v>1224.6689670000001</v>
      </c>
      <c r="E44" s="10">
        <f t="shared" si="0"/>
        <v>336783.96592500003</v>
      </c>
    </row>
    <row r="45" spans="2:5">
      <c r="B45" s="11" t="s">
        <v>39</v>
      </c>
      <c r="C45" s="11" t="s">
        <v>29</v>
      </c>
      <c r="D45" s="10">
        <v>139.11202</v>
      </c>
      <c r="E45" s="10">
        <f t="shared" si="0"/>
        <v>38255.805500000002</v>
      </c>
    </row>
    <row r="46" spans="2:5">
      <c r="B46" s="11" t="s">
        <v>39</v>
      </c>
      <c r="C46" s="11" t="s">
        <v>30</v>
      </c>
      <c r="D46" s="10">
        <v>7.53064</v>
      </c>
      <c r="E46" s="10">
        <f t="shared" si="0"/>
        <v>2070.9259999999999</v>
      </c>
    </row>
    <row r="47" spans="2:5">
      <c r="B47" s="11" t="s">
        <v>39</v>
      </c>
      <c r="C47" s="11" t="s">
        <v>31</v>
      </c>
      <c r="D47" s="15">
        <v>7.6937620000000004</v>
      </c>
      <c r="E47" s="15">
        <f t="shared" si="0"/>
        <v>2115.7845500000003</v>
      </c>
    </row>
    <row r="48" spans="2:5">
      <c r="D48" s="10">
        <f>SUM(D44:D47)</f>
        <v>1379.0053890000002</v>
      </c>
      <c r="E48" s="10">
        <f>SUM(E44:E47)</f>
        <v>379226.481975</v>
      </c>
    </row>
    <row r="50" spans="2:5">
      <c r="B50" s="11" t="s">
        <v>41</v>
      </c>
      <c r="C50" s="20" t="s">
        <v>47</v>
      </c>
      <c r="D50" s="21">
        <v>2507.3981020000001</v>
      </c>
      <c r="E50" s="21">
        <f t="shared" si="0"/>
        <v>689534.47805000003</v>
      </c>
    </row>
    <row r="51" spans="2:5">
      <c r="B51" s="11" t="s">
        <v>41</v>
      </c>
      <c r="C51" s="11" t="s">
        <v>28</v>
      </c>
      <c r="D51" s="10">
        <v>2352</v>
      </c>
      <c r="E51" s="10">
        <f t="shared" si="0"/>
        <v>646800</v>
      </c>
    </row>
    <row r="52" spans="2:5">
      <c r="B52" s="11" t="s">
        <v>41</v>
      </c>
      <c r="C52" s="11" t="s">
        <v>29</v>
      </c>
      <c r="D52" s="10">
        <v>786.78703399999995</v>
      </c>
      <c r="E52" s="10">
        <f t="shared" si="0"/>
        <v>216366.43435</v>
      </c>
    </row>
    <row r="53" spans="2:5">
      <c r="B53" s="11" t="s">
        <v>41</v>
      </c>
      <c r="C53" s="11" t="s">
        <v>30</v>
      </c>
      <c r="D53" s="10">
        <v>356.50537000000003</v>
      </c>
      <c r="E53" s="10">
        <f t="shared" si="0"/>
        <v>98038.976750000002</v>
      </c>
    </row>
    <row r="54" spans="2:5">
      <c r="B54" s="11" t="s">
        <v>41</v>
      </c>
      <c r="C54" s="11" t="s">
        <v>31</v>
      </c>
      <c r="D54" s="15">
        <v>9.4214000000000002</v>
      </c>
      <c r="E54" s="15">
        <f t="shared" si="0"/>
        <v>2590.8850000000002</v>
      </c>
    </row>
    <row r="55" spans="2:5">
      <c r="D55" s="10">
        <f>SUM(D51:D54)</f>
        <v>3504.713804</v>
      </c>
      <c r="E55" s="10">
        <f>SUM(E51:E54)</f>
        <v>963796.29610000004</v>
      </c>
    </row>
    <row r="57" spans="2:5">
      <c r="B57" s="11" t="s">
        <v>43</v>
      </c>
      <c r="C57" s="20" t="s">
        <v>47</v>
      </c>
      <c r="D57" s="21">
        <v>351.21504399999998</v>
      </c>
      <c r="E57" s="21">
        <f t="shared" si="0"/>
        <v>96584.137099999993</v>
      </c>
    </row>
    <row r="58" spans="2:5">
      <c r="B58" s="11" t="s">
        <v>43</v>
      </c>
      <c r="C58" s="11" t="s">
        <v>28</v>
      </c>
      <c r="D58" s="10">
        <v>16.980917999999999</v>
      </c>
      <c r="E58" s="10">
        <f t="shared" si="0"/>
        <v>4669.75245</v>
      </c>
    </row>
    <row r="59" spans="2:5">
      <c r="B59" s="11" t="s">
        <v>43</v>
      </c>
      <c r="C59" s="11" t="s">
        <v>29</v>
      </c>
      <c r="D59" s="10">
        <v>4.2408950000000001</v>
      </c>
      <c r="E59" s="10">
        <f t="shared" si="0"/>
        <v>1166.2461250000001</v>
      </c>
    </row>
    <row r="60" spans="2:5">
      <c r="B60" s="11" t="s">
        <v>43</v>
      </c>
      <c r="C60" s="11" t="s">
        <v>30</v>
      </c>
      <c r="D60" s="15">
        <v>9.6934419999999992</v>
      </c>
      <c r="E60" s="15">
        <f t="shared" si="0"/>
        <v>2665.6965499999997</v>
      </c>
    </row>
    <row r="61" spans="2:5">
      <c r="D61" s="10">
        <f>SUM(D58:D60)</f>
        <v>30.915254999999995</v>
      </c>
      <c r="E61" s="10">
        <f>SUM(E58:E60)</f>
        <v>8501.6951249999984</v>
      </c>
    </row>
    <row r="63" spans="2:5">
      <c r="B63" s="11" t="s">
        <v>44</v>
      </c>
      <c r="C63" s="20" t="s">
        <v>47</v>
      </c>
      <c r="D63" s="21">
        <v>206.782905</v>
      </c>
      <c r="E63" s="21">
        <f t="shared" si="0"/>
        <v>56865.298875</v>
      </c>
    </row>
    <row r="64" spans="2:5">
      <c r="B64" s="11" t="s">
        <v>44</v>
      </c>
      <c r="C64" s="11" t="s">
        <v>28</v>
      </c>
      <c r="D64" s="10">
        <v>1384.1614669999999</v>
      </c>
      <c r="E64" s="10">
        <f t="shared" si="0"/>
        <v>380644.40342499997</v>
      </c>
    </row>
    <row r="65" spans="2:5">
      <c r="B65" s="11" t="s">
        <v>44</v>
      </c>
      <c r="C65" s="11" t="s">
        <v>29</v>
      </c>
      <c r="D65" s="10">
        <v>81.217425000000006</v>
      </c>
      <c r="E65" s="10">
        <f t="shared" si="0"/>
        <v>22334.791875000003</v>
      </c>
    </row>
    <row r="66" spans="2:5">
      <c r="B66" s="11" t="s">
        <v>44</v>
      </c>
      <c r="C66" s="11" t="s">
        <v>30</v>
      </c>
      <c r="D66" s="15">
        <v>9.3061810000000005</v>
      </c>
      <c r="E66" s="15">
        <f t="shared" si="0"/>
        <v>2559.199775</v>
      </c>
    </row>
    <row r="67" spans="2:5">
      <c r="D67" s="10">
        <f>SUM(D64:D66)</f>
        <v>1474.6850729999999</v>
      </c>
      <c r="E67" s="10">
        <f>SUM(E64:E66)</f>
        <v>405538.39507499995</v>
      </c>
    </row>
    <row r="69" spans="2:5">
      <c r="B69" s="11" t="s">
        <v>46</v>
      </c>
      <c r="C69" s="20" t="s">
        <v>47</v>
      </c>
      <c r="D69" s="21">
        <v>1436.0376020000001</v>
      </c>
      <c r="E69" s="21">
        <f t="shared" si="0"/>
        <v>394910.34055000002</v>
      </c>
    </row>
    <row r="70" spans="2:5">
      <c r="B70" s="11" t="s">
        <v>46</v>
      </c>
      <c r="C70" s="11" t="s">
        <v>28</v>
      </c>
      <c r="D70" s="10">
        <v>7165.924841</v>
      </c>
      <c r="E70" s="10">
        <f t="shared" si="0"/>
        <v>1970629.331275</v>
      </c>
    </row>
    <row r="71" spans="2:5">
      <c r="B71" s="11" t="s">
        <v>46</v>
      </c>
      <c r="C71" s="11" t="s">
        <v>29</v>
      </c>
      <c r="D71" s="10">
        <v>11655.450428</v>
      </c>
      <c r="E71" s="10">
        <f t="shared" si="0"/>
        <v>3205248.8676999998</v>
      </c>
    </row>
    <row r="72" spans="2:5">
      <c r="B72" s="11" t="s">
        <v>46</v>
      </c>
      <c r="C72" s="11" t="s">
        <v>30</v>
      </c>
      <c r="D72" s="10">
        <v>4996.5174539999998</v>
      </c>
      <c r="E72" s="10">
        <f t="shared" si="0"/>
        <v>1374042.2998499998</v>
      </c>
    </row>
    <row r="73" spans="2:5">
      <c r="B73" s="11" t="s">
        <v>46</v>
      </c>
      <c r="C73" s="11" t="s">
        <v>31</v>
      </c>
      <c r="D73" s="15">
        <v>1376.965592</v>
      </c>
      <c r="E73" s="15">
        <f t="shared" si="0"/>
        <v>378665.53779999999</v>
      </c>
    </row>
    <row r="74" spans="2:5">
      <c r="D74" s="10">
        <f>SUM(D70:D73)</f>
        <v>25194.858315000001</v>
      </c>
      <c r="E74" s="10">
        <f>SUM(E70:E73)</f>
        <v>6928586.0366249997</v>
      </c>
    </row>
  </sheetData>
  <pageMargins left="0.7" right="0.7" top="0.75" bottom="0.75" header="0.3" footer="0.3"/>
  <pageSetup paperSize="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H73"/>
  <sheetViews>
    <sheetView workbookViewId="0"/>
  </sheetViews>
  <sheetFormatPr defaultRowHeight="12.75"/>
  <cols>
    <col min="1" max="1" width="5.7109375" style="10" customWidth="1"/>
    <col min="2" max="2" width="17.28515625" style="10" customWidth="1"/>
    <col min="3" max="4" width="9.140625" style="10"/>
    <col min="5" max="5" width="12" style="10" bestFit="1" customWidth="1"/>
    <col min="6" max="16384" width="9.140625" style="10"/>
  </cols>
  <sheetData>
    <row r="1" spans="2:8">
      <c r="B1" s="11"/>
      <c r="C1" s="11"/>
    </row>
    <row r="2" spans="2:8">
      <c r="B2" s="22" t="s">
        <v>61</v>
      </c>
      <c r="C2" s="11"/>
    </row>
    <row r="3" spans="2:8">
      <c r="B3" s="13"/>
      <c r="C3" s="11"/>
    </row>
    <row r="4" spans="2:8">
      <c r="B4" s="23">
        <f>D14+D21+D26+D33+D40+D41+D46+D53+D60+D67+D73</f>
        <v>59790.022239000005</v>
      </c>
      <c r="C4" s="19" t="s">
        <v>53</v>
      </c>
    </row>
    <row r="5" spans="2:8">
      <c r="B5" s="23">
        <v>8975.6884590000009</v>
      </c>
      <c r="C5" s="19" t="s">
        <v>55</v>
      </c>
    </row>
    <row r="6" spans="2:8">
      <c r="B6" s="23">
        <f>B4*275</f>
        <v>16442256.115725001</v>
      </c>
      <c r="C6" s="19" t="s">
        <v>56</v>
      </c>
    </row>
    <row r="7" spans="2:8">
      <c r="B7" s="11"/>
      <c r="C7" s="11"/>
    </row>
    <row r="8" spans="2:8">
      <c r="B8" s="14" t="s">
        <v>48</v>
      </c>
      <c r="C8" s="14" t="s">
        <v>49</v>
      </c>
      <c r="D8" s="14" t="s">
        <v>50</v>
      </c>
      <c r="E8" s="14" t="s">
        <v>51</v>
      </c>
      <c r="G8" s="26" t="s">
        <v>100</v>
      </c>
      <c r="H8" s="27" t="s">
        <v>105</v>
      </c>
    </row>
    <row r="9" spans="2:8">
      <c r="B9" s="20" t="s">
        <v>32</v>
      </c>
      <c r="C9" s="20" t="s">
        <v>47</v>
      </c>
      <c r="D9" s="21">
        <v>1785.4234120000001</v>
      </c>
      <c r="E9" s="21">
        <f>D9*275</f>
        <v>490991.43830000004</v>
      </c>
      <c r="G9" s="23" t="s">
        <v>101</v>
      </c>
      <c r="H9" s="10" t="s">
        <v>106</v>
      </c>
    </row>
    <row r="10" spans="2:8">
      <c r="B10" s="11" t="s">
        <v>32</v>
      </c>
      <c r="C10" s="11" t="s">
        <v>28</v>
      </c>
      <c r="D10" s="10">
        <v>4746.979824</v>
      </c>
      <c r="E10" s="10">
        <f t="shared" ref="E10:E72" si="0">D10*275</f>
        <v>1305419.4516</v>
      </c>
      <c r="G10" s="23" t="s">
        <v>102</v>
      </c>
      <c r="H10" s="10" t="s">
        <v>107</v>
      </c>
    </row>
    <row r="11" spans="2:8">
      <c r="B11" s="11" t="s">
        <v>32</v>
      </c>
      <c r="C11" s="11" t="s">
        <v>29</v>
      </c>
      <c r="D11" s="10">
        <v>4998.8901759999999</v>
      </c>
      <c r="E11" s="10">
        <f t="shared" si="0"/>
        <v>1374694.7984</v>
      </c>
      <c r="G11" s="23" t="s">
        <v>103</v>
      </c>
      <c r="H11" s="10" t="s">
        <v>108</v>
      </c>
    </row>
    <row r="12" spans="2:8">
      <c r="B12" s="11" t="s">
        <v>32</v>
      </c>
      <c r="C12" s="11" t="s">
        <v>30</v>
      </c>
      <c r="D12" s="10">
        <v>2660.238139</v>
      </c>
      <c r="E12" s="10">
        <f t="shared" si="0"/>
        <v>731565.48822499998</v>
      </c>
      <c r="G12" s="23" t="s">
        <v>104</v>
      </c>
      <c r="H12" s="10" t="s">
        <v>109</v>
      </c>
    </row>
    <row r="13" spans="2:8">
      <c r="B13" s="11" t="s">
        <v>32</v>
      </c>
      <c r="C13" s="11" t="s">
        <v>31</v>
      </c>
      <c r="D13" s="15">
        <v>444.11815300000001</v>
      </c>
      <c r="E13" s="15">
        <f t="shared" si="0"/>
        <v>122132.492075</v>
      </c>
    </row>
    <row r="14" spans="2:8">
      <c r="B14" s="11"/>
      <c r="C14" s="11"/>
      <c r="D14" s="10">
        <f>SUM(D10:D13)</f>
        <v>12850.226291999999</v>
      </c>
      <c r="E14" s="10">
        <f>SUM(E10:E13)</f>
        <v>3533812.2302999999</v>
      </c>
    </row>
    <row r="15" spans="2:8">
      <c r="B15" s="11"/>
      <c r="C15" s="11"/>
    </row>
    <row r="16" spans="2:8">
      <c r="B16" s="20" t="s">
        <v>33</v>
      </c>
      <c r="C16" s="20" t="s">
        <v>47</v>
      </c>
      <c r="D16" s="21">
        <v>5542.7939120000001</v>
      </c>
      <c r="E16" s="21">
        <f t="shared" si="0"/>
        <v>1524268.3258</v>
      </c>
    </row>
    <row r="17" spans="2:5">
      <c r="B17" s="11" t="s">
        <v>33</v>
      </c>
      <c r="C17" s="11" t="s">
        <v>28</v>
      </c>
      <c r="D17" s="10">
        <v>9293.0307499999999</v>
      </c>
      <c r="E17" s="10">
        <f t="shared" si="0"/>
        <v>2555583.4562499998</v>
      </c>
    </row>
    <row r="18" spans="2:5">
      <c r="B18" s="11" t="s">
        <v>33</v>
      </c>
      <c r="C18" s="11" t="s">
        <v>29</v>
      </c>
      <c r="D18" s="10">
        <v>3332.7157000000002</v>
      </c>
      <c r="E18" s="10">
        <f t="shared" si="0"/>
        <v>916496.8175</v>
      </c>
    </row>
    <row r="19" spans="2:5">
      <c r="B19" s="11" t="s">
        <v>33</v>
      </c>
      <c r="C19" s="11" t="s">
        <v>30</v>
      </c>
      <c r="D19" s="10">
        <v>571.97511299999996</v>
      </c>
      <c r="E19" s="10">
        <f t="shared" si="0"/>
        <v>157293.15607499998</v>
      </c>
    </row>
    <row r="20" spans="2:5">
      <c r="B20" s="11" t="s">
        <v>33</v>
      </c>
      <c r="C20" s="11" t="s">
        <v>31</v>
      </c>
      <c r="D20" s="15">
        <v>684.95553600000005</v>
      </c>
      <c r="E20" s="15">
        <f t="shared" si="0"/>
        <v>188362.77240000002</v>
      </c>
    </row>
    <row r="21" spans="2:5">
      <c r="B21" s="11"/>
      <c r="C21" s="11"/>
      <c r="D21" s="10">
        <f>SUM(D17:D20)</f>
        <v>13882.677099</v>
      </c>
      <c r="E21" s="10">
        <f>SUM(E17:E20)</f>
        <v>3817736.2022249997</v>
      </c>
    </row>
    <row r="22" spans="2:5">
      <c r="B22" s="11"/>
      <c r="C22" s="11"/>
    </row>
    <row r="23" spans="2:5">
      <c r="B23" s="20" t="s">
        <v>34</v>
      </c>
      <c r="C23" s="20" t="s">
        <v>47</v>
      </c>
      <c r="D23" s="21">
        <v>239.29497599999999</v>
      </c>
      <c r="E23" s="21">
        <f t="shared" si="0"/>
        <v>65806.118399999992</v>
      </c>
    </row>
    <row r="24" spans="2:5">
      <c r="B24" s="11" t="s">
        <v>34</v>
      </c>
      <c r="C24" s="11" t="s">
        <v>29</v>
      </c>
      <c r="D24" s="10">
        <v>361.32333899999998</v>
      </c>
      <c r="E24" s="10">
        <f t="shared" si="0"/>
        <v>99363.918224999987</v>
      </c>
    </row>
    <row r="25" spans="2:5">
      <c r="B25" s="11" t="s">
        <v>34</v>
      </c>
      <c r="C25" s="11" t="s">
        <v>30</v>
      </c>
      <c r="D25" s="15">
        <v>77.959581</v>
      </c>
      <c r="E25" s="15">
        <f t="shared" si="0"/>
        <v>21438.884774999999</v>
      </c>
    </row>
    <row r="26" spans="2:5">
      <c r="B26" s="11"/>
      <c r="C26" s="11"/>
      <c r="D26" s="10">
        <f>SUM(D24:D25)</f>
        <v>439.28291999999999</v>
      </c>
      <c r="E26" s="10">
        <f>SUM(E24:E25)</f>
        <v>120802.80299999999</v>
      </c>
    </row>
    <row r="27" spans="2:5">
      <c r="B27" s="11"/>
      <c r="C27" s="11"/>
    </row>
    <row r="28" spans="2:5">
      <c r="B28" s="20" t="s">
        <v>118</v>
      </c>
      <c r="C28" s="20" t="s">
        <v>47</v>
      </c>
      <c r="D28" s="21">
        <v>0.380631</v>
      </c>
      <c r="E28" s="21">
        <f t="shared" si="0"/>
        <v>104.673525</v>
      </c>
    </row>
    <row r="29" spans="2:5">
      <c r="B29" s="11" t="s">
        <v>118</v>
      </c>
      <c r="C29" s="11" t="s">
        <v>28</v>
      </c>
      <c r="D29" s="10">
        <v>4.334829</v>
      </c>
      <c r="E29" s="10">
        <f t="shared" si="0"/>
        <v>1192.0779749999999</v>
      </c>
    </row>
    <row r="30" spans="2:5">
      <c r="B30" s="11" t="s">
        <v>118</v>
      </c>
      <c r="C30" s="11" t="s">
        <v>29</v>
      </c>
      <c r="D30" s="10">
        <v>2.2459899999999999</v>
      </c>
      <c r="E30" s="10">
        <f t="shared" si="0"/>
        <v>617.64724999999999</v>
      </c>
    </row>
    <row r="31" spans="2:5">
      <c r="B31" s="11" t="s">
        <v>118</v>
      </c>
      <c r="C31" s="11" t="s">
        <v>30</v>
      </c>
      <c r="D31" s="10">
        <v>1.643022</v>
      </c>
      <c r="E31" s="10">
        <f t="shared" si="0"/>
        <v>451.83105</v>
      </c>
    </row>
    <row r="32" spans="2:5">
      <c r="B32" s="11" t="s">
        <v>118</v>
      </c>
      <c r="C32" s="11" t="s">
        <v>31</v>
      </c>
      <c r="D32" s="15">
        <v>2.0646999999999999E-2</v>
      </c>
      <c r="E32" s="15">
        <f t="shared" si="0"/>
        <v>5.6779249999999992</v>
      </c>
    </row>
    <row r="33" spans="2:5">
      <c r="B33" s="11"/>
      <c r="C33" s="11"/>
      <c r="D33" s="10">
        <f>SUM(D29:D32)</f>
        <v>8.2444880000000005</v>
      </c>
      <c r="E33" s="10">
        <f>SUM(E29:E32)</f>
        <v>2267.2341999999999</v>
      </c>
    </row>
    <row r="34" spans="2:5">
      <c r="B34" s="11"/>
      <c r="C34" s="11"/>
    </row>
    <row r="35" spans="2:5">
      <c r="B35" s="20" t="s">
        <v>38</v>
      </c>
      <c r="C35" s="20" t="s">
        <v>47</v>
      </c>
      <c r="D35" s="21">
        <v>160.27565200000001</v>
      </c>
      <c r="E35" s="21">
        <f t="shared" si="0"/>
        <v>44075.804300000003</v>
      </c>
    </row>
    <row r="36" spans="2:5">
      <c r="B36" s="11" t="s">
        <v>38</v>
      </c>
      <c r="C36" s="11" t="s">
        <v>28</v>
      </c>
      <c r="D36" s="10">
        <v>682.13008300000001</v>
      </c>
      <c r="E36" s="10">
        <f t="shared" si="0"/>
        <v>187585.77282499999</v>
      </c>
    </row>
    <row r="37" spans="2:5">
      <c r="B37" s="11" t="s">
        <v>38</v>
      </c>
      <c r="C37" s="11" t="s">
        <v>29</v>
      </c>
      <c r="D37" s="10">
        <v>107.359244</v>
      </c>
      <c r="E37" s="10">
        <f t="shared" si="0"/>
        <v>29523.792100000002</v>
      </c>
    </row>
    <row r="38" spans="2:5">
      <c r="B38" s="11" t="s">
        <v>38</v>
      </c>
      <c r="C38" s="11" t="s">
        <v>30</v>
      </c>
      <c r="D38" s="10">
        <v>0.52231099999999997</v>
      </c>
      <c r="E38" s="10">
        <f t="shared" si="0"/>
        <v>143.635525</v>
      </c>
    </row>
    <row r="39" spans="2:5">
      <c r="B39" s="11" t="s">
        <v>38</v>
      </c>
      <c r="C39" s="11" t="s">
        <v>31</v>
      </c>
      <c r="D39" s="15">
        <v>4.6115029999999999</v>
      </c>
      <c r="E39" s="15">
        <f t="shared" si="0"/>
        <v>1268.163325</v>
      </c>
    </row>
    <row r="40" spans="2:5">
      <c r="B40" s="11"/>
      <c r="C40" s="11"/>
      <c r="D40" s="10">
        <f>SUM(D36:D39)</f>
        <v>794.62314099999992</v>
      </c>
      <c r="E40" s="10">
        <f>SUM(E36:E39)</f>
        <v>218521.36377499998</v>
      </c>
    </row>
    <row r="41" spans="2:5">
      <c r="B41" s="11"/>
      <c r="C41" s="11"/>
    </row>
    <row r="42" spans="2:5">
      <c r="B42" s="20" t="s">
        <v>121</v>
      </c>
      <c r="C42" s="20" t="s">
        <v>47</v>
      </c>
      <c r="D42" s="21">
        <v>152.22111599999999</v>
      </c>
      <c r="E42" s="21">
        <f t="shared" si="0"/>
        <v>41860.806899999996</v>
      </c>
    </row>
    <row r="43" spans="2:5">
      <c r="B43" s="11" t="s">
        <v>121</v>
      </c>
      <c r="C43" s="11" t="s">
        <v>28</v>
      </c>
      <c r="D43" s="10">
        <v>1358.853987</v>
      </c>
      <c r="E43" s="10">
        <f t="shared" si="0"/>
        <v>373684.846425</v>
      </c>
    </row>
    <row r="44" spans="2:5">
      <c r="B44" s="11" t="s">
        <v>121</v>
      </c>
      <c r="C44" s="11" t="s">
        <v>29</v>
      </c>
      <c r="D44" s="10">
        <v>57.008957000000002</v>
      </c>
      <c r="E44" s="10">
        <f t="shared" si="0"/>
        <v>15677.463175000001</v>
      </c>
    </row>
    <row r="45" spans="2:5">
      <c r="B45" s="11" t="s">
        <v>121</v>
      </c>
      <c r="C45" s="11" t="s">
        <v>30</v>
      </c>
      <c r="D45" s="15">
        <v>8.9985189999999999</v>
      </c>
      <c r="E45" s="15">
        <f t="shared" si="0"/>
        <v>2474.592725</v>
      </c>
    </row>
    <row r="46" spans="2:5">
      <c r="B46" s="11"/>
      <c r="C46" s="11"/>
      <c r="D46" s="10">
        <f>SUM(D43:D45)</f>
        <v>1424.861463</v>
      </c>
      <c r="E46" s="10">
        <f>SUM(E43:E45)</f>
        <v>391836.90232499997</v>
      </c>
    </row>
    <row r="47" spans="2:5">
      <c r="B47" s="11"/>
      <c r="C47" s="11"/>
    </row>
    <row r="48" spans="2:5">
      <c r="B48" s="20" t="s">
        <v>122</v>
      </c>
      <c r="C48" s="20" t="s">
        <v>47</v>
      </c>
      <c r="D48" s="21">
        <v>0.94331799999999999</v>
      </c>
      <c r="E48" s="21">
        <f t="shared" si="0"/>
        <v>259.41244999999998</v>
      </c>
    </row>
    <row r="49" spans="2:5">
      <c r="B49" s="11" t="s">
        <v>123</v>
      </c>
      <c r="C49" s="11" t="s">
        <v>47</v>
      </c>
      <c r="D49" s="10">
        <v>34.601249000000003</v>
      </c>
      <c r="E49" s="10">
        <f t="shared" si="0"/>
        <v>9515.3434750000015</v>
      </c>
    </row>
    <row r="50" spans="2:5">
      <c r="B50" s="11" t="s">
        <v>123</v>
      </c>
      <c r="C50" s="11" t="s">
        <v>28</v>
      </c>
      <c r="D50" s="10">
        <v>131.85811699999999</v>
      </c>
      <c r="E50" s="10">
        <f t="shared" si="0"/>
        <v>36260.982174999997</v>
      </c>
    </row>
    <row r="51" spans="2:5">
      <c r="B51" s="11" t="s">
        <v>123</v>
      </c>
      <c r="C51" s="11" t="s">
        <v>29</v>
      </c>
      <c r="D51" s="10">
        <v>46.489896999999999</v>
      </c>
      <c r="E51" s="10">
        <f t="shared" si="0"/>
        <v>12784.721674999999</v>
      </c>
    </row>
    <row r="52" spans="2:5">
      <c r="B52" s="11" t="s">
        <v>123</v>
      </c>
      <c r="C52" s="11" t="s">
        <v>30</v>
      </c>
      <c r="D52" s="15">
        <v>25.741927</v>
      </c>
      <c r="E52" s="15">
        <f t="shared" si="0"/>
        <v>7079.0299249999998</v>
      </c>
    </row>
    <row r="53" spans="2:5">
      <c r="B53" s="11"/>
      <c r="C53" s="11"/>
      <c r="D53" s="10">
        <f>SUM(D49:D52)</f>
        <v>238.69118999999998</v>
      </c>
      <c r="E53" s="10">
        <f>SUM(E49:E52)</f>
        <v>65640.077250000002</v>
      </c>
    </row>
    <row r="54" spans="2:5">
      <c r="B54" s="11"/>
      <c r="C54" s="11"/>
    </row>
    <row r="55" spans="2:5">
      <c r="B55" s="20" t="s">
        <v>125</v>
      </c>
      <c r="C55" s="20" t="s">
        <v>47</v>
      </c>
      <c r="D55" s="21">
        <v>1516.8566639999999</v>
      </c>
      <c r="E55" s="21">
        <f t="shared" si="0"/>
        <v>417135.58259999997</v>
      </c>
    </row>
    <row r="56" spans="2:5">
      <c r="B56" s="11" t="s">
        <v>125</v>
      </c>
      <c r="C56" s="11" t="s">
        <v>28</v>
      </c>
      <c r="D56" s="10">
        <v>8407.4065969999992</v>
      </c>
      <c r="E56" s="10">
        <f t="shared" si="0"/>
        <v>2312036.8141749999</v>
      </c>
    </row>
    <row r="57" spans="2:5">
      <c r="B57" s="11" t="s">
        <v>125</v>
      </c>
      <c r="C57" s="11" t="s">
        <v>29</v>
      </c>
      <c r="D57" s="10">
        <v>11816.890273000001</v>
      </c>
      <c r="E57" s="10">
        <f t="shared" si="0"/>
        <v>3249644.8250750001</v>
      </c>
    </row>
    <row r="58" spans="2:5">
      <c r="B58" s="11" t="s">
        <v>125</v>
      </c>
      <c r="C58" s="11" t="s">
        <v>30</v>
      </c>
      <c r="D58" s="10">
        <v>5004.3557229999997</v>
      </c>
      <c r="E58" s="10">
        <f t="shared" si="0"/>
        <v>1376197.8238249999</v>
      </c>
    </row>
    <row r="59" spans="2:5">
      <c r="B59" s="11" t="s">
        <v>125</v>
      </c>
      <c r="C59" s="11" t="s">
        <v>31</v>
      </c>
      <c r="D59" s="15">
        <v>1384.256815</v>
      </c>
      <c r="E59" s="15">
        <f t="shared" si="0"/>
        <v>380670.62412499997</v>
      </c>
    </row>
    <row r="60" spans="2:5">
      <c r="B60" s="11"/>
      <c r="C60" s="11"/>
      <c r="D60" s="10">
        <f>SUM(D56:D59)</f>
        <v>26612.909408</v>
      </c>
      <c r="E60" s="10">
        <f>SUM(E56:E59)</f>
        <v>7318550.0872</v>
      </c>
    </row>
    <row r="61" spans="2:5">
      <c r="B61" s="11"/>
      <c r="C61" s="11"/>
    </row>
    <row r="62" spans="2:5">
      <c r="B62" s="20" t="s">
        <v>41</v>
      </c>
      <c r="C62" s="20" t="s">
        <v>47</v>
      </c>
      <c r="D62" s="21">
        <v>2507.6116649999999</v>
      </c>
      <c r="E62" s="21">
        <f t="shared" si="0"/>
        <v>689593.20787499996</v>
      </c>
    </row>
    <row r="63" spans="2:5">
      <c r="B63" s="11" t="s">
        <v>41</v>
      </c>
      <c r="C63" s="11" t="s">
        <v>28</v>
      </c>
      <c r="D63" s="10">
        <v>2354.6576709999999</v>
      </c>
      <c r="E63" s="10">
        <f t="shared" si="0"/>
        <v>647530.85952499998</v>
      </c>
    </row>
    <row r="64" spans="2:5">
      <c r="B64" s="11" t="s">
        <v>41</v>
      </c>
      <c r="C64" s="11" t="s">
        <v>29</v>
      </c>
      <c r="D64" s="10">
        <v>786.85046299999999</v>
      </c>
      <c r="E64" s="10">
        <f t="shared" si="0"/>
        <v>216383.87732500001</v>
      </c>
    </row>
    <row r="65" spans="2:5">
      <c r="B65" s="11" t="s">
        <v>41</v>
      </c>
      <c r="C65" s="11" t="s">
        <v>30</v>
      </c>
      <c r="D65" s="10">
        <v>356.66161599999998</v>
      </c>
      <c r="E65" s="10">
        <f t="shared" si="0"/>
        <v>98081.944399999993</v>
      </c>
    </row>
    <row r="66" spans="2:5">
      <c r="B66" s="11" t="s">
        <v>41</v>
      </c>
      <c r="C66" s="11" t="s">
        <v>31</v>
      </c>
      <c r="D66" s="15">
        <v>9.4212330000000009</v>
      </c>
      <c r="E66" s="15">
        <f t="shared" si="0"/>
        <v>2590.8390750000003</v>
      </c>
    </row>
    <row r="67" spans="2:5">
      <c r="B67" s="11"/>
      <c r="C67" s="11"/>
      <c r="D67" s="10">
        <f>SUM(D63:D66)</f>
        <v>3507.5909829999996</v>
      </c>
      <c r="E67" s="10">
        <f>SUM(E63:E66)</f>
        <v>964587.52032500005</v>
      </c>
    </row>
    <row r="68" spans="2:5">
      <c r="B68" s="11"/>
      <c r="C68" s="11"/>
    </row>
    <row r="69" spans="2:5">
      <c r="B69" s="20" t="s">
        <v>43</v>
      </c>
      <c r="C69" s="20" t="s">
        <v>47</v>
      </c>
      <c r="D69" s="21">
        <v>351.21504399999998</v>
      </c>
      <c r="E69" s="21">
        <f t="shared" si="0"/>
        <v>96584.137099999993</v>
      </c>
    </row>
    <row r="70" spans="2:5">
      <c r="B70" s="11" t="s">
        <v>43</v>
      </c>
      <c r="C70" s="11" t="s">
        <v>28</v>
      </c>
      <c r="D70" s="10">
        <v>16.980917999999999</v>
      </c>
      <c r="E70" s="10">
        <f t="shared" si="0"/>
        <v>4669.75245</v>
      </c>
    </row>
    <row r="71" spans="2:5">
      <c r="B71" s="11" t="s">
        <v>43</v>
      </c>
      <c r="C71" s="11" t="s">
        <v>29</v>
      </c>
      <c r="D71" s="10">
        <v>4.2408950000000001</v>
      </c>
      <c r="E71" s="10">
        <f t="shared" si="0"/>
        <v>1166.2461250000001</v>
      </c>
    </row>
    <row r="72" spans="2:5">
      <c r="B72" s="11" t="s">
        <v>43</v>
      </c>
      <c r="C72" s="11" t="s">
        <v>30</v>
      </c>
      <c r="D72" s="15">
        <v>9.6934419999999992</v>
      </c>
      <c r="E72" s="15">
        <f t="shared" si="0"/>
        <v>2665.6965499999997</v>
      </c>
    </row>
    <row r="73" spans="2:5">
      <c r="D73" s="10">
        <f>SUM(D70:D72)</f>
        <v>30.915254999999995</v>
      </c>
      <c r="E73" s="10">
        <f>SUM(E70:E72)</f>
        <v>8501.6951249999984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H35"/>
  <sheetViews>
    <sheetView workbookViewId="0">
      <selection activeCell="G8" sqref="G8:H12"/>
    </sheetView>
  </sheetViews>
  <sheetFormatPr defaultRowHeight="12.75"/>
  <cols>
    <col min="1" max="1" width="5.7109375" style="10" customWidth="1"/>
    <col min="2" max="2" width="14.140625" style="10" customWidth="1"/>
    <col min="3" max="4" width="9.140625" style="10"/>
    <col min="5" max="5" width="12" style="10" bestFit="1" customWidth="1"/>
    <col min="6" max="16384" width="9.140625" style="10"/>
  </cols>
  <sheetData>
    <row r="1" spans="2:8">
      <c r="B1" s="11"/>
      <c r="C1" s="11"/>
    </row>
    <row r="2" spans="2:8">
      <c r="B2" s="22" t="s">
        <v>60</v>
      </c>
      <c r="C2" s="11"/>
    </row>
    <row r="3" spans="2:8">
      <c r="B3" s="13"/>
      <c r="C3" s="11"/>
    </row>
    <row r="4" spans="2:8">
      <c r="B4" s="23">
        <f>D14+D21+D28+D35</f>
        <v>26374.228278999999</v>
      </c>
      <c r="C4" s="19" t="s">
        <v>53</v>
      </c>
    </row>
    <row r="5" spans="2:8">
      <c r="B5" s="23">
        <v>758.15138200000001</v>
      </c>
      <c r="C5" s="19" t="s">
        <v>55</v>
      </c>
    </row>
    <row r="6" spans="2:8">
      <c r="B6" s="23">
        <f>B4*275</f>
        <v>7252912.7767249998</v>
      </c>
      <c r="C6" s="19" t="s">
        <v>56</v>
      </c>
    </row>
    <row r="7" spans="2:8">
      <c r="B7" s="11"/>
      <c r="C7" s="11"/>
    </row>
    <row r="8" spans="2:8">
      <c r="B8" s="14" t="s">
        <v>48</v>
      </c>
      <c r="C8" s="14" t="s">
        <v>49</v>
      </c>
      <c r="D8" s="14" t="s">
        <v>50</v>
      </c>
      <c r="E8" s="14" t="s">
        <v>51</v>
      </c>
      <c r="G8" s="26" t="s">
        <v>100</v>
      </c>
      <c r="H8" s="27" t="s">
        <v>105</v>
      </c>
    </row>
    <row r="9" spans="2:8">
      <c r="B9" s="11" t="s">
        <v>36</v>
      </c>
      <c r="C9" s="21" t="s">
        <v>47</v>
      </c>
      <c r="D9" s="21">
        <v>1363.7763480000001</v>
      </c>
      <c r="E9" s="21">
        <f>D9*275</f>
        <v>375038.49570000003</v>
      </c>
      <c r="G9" s="23" t="s">
        <v>101</v>
      </c>
      <c r="H9" s="10" t="s">
        <v>106</v>
      </c>
    </row>
    <row r="10" spans="2:8">
      <c r="B10" s="11" t="s">
        <v>36</v>
      </c>
      <c r="C10" s="10" t="s">
        <v>28</v>
      </c>
      <c r="D10" s="10">
        <v>670.08287600000006</v>
      </c>
      <c r="E10" s="10">
        <f t="shared" ref="E10:E34" si="0">D10*275</f>
        <v>184272.79090000002</v>
      </c>
      <c r="G10" s="23" t="s">
        <v>102</v>
      </c>
      <c r="H10" s="10" t="s">
        <v>107</v>
      </c>
    </row>
    <row r="11" spans="2:8">
      <c r="B11" s="11" t="s">
        <v>36</v>
      </c>
      <c r="C11" s="10" t="s">
        <v>29</v>
      </c>
      <c r="D11" s="10">
        <v>2136.9087639999998</v>
      </c>
      <c r="E11" s="10">
        <f t="shared" si="0"/>
        <v>587649.91009999998</v>
      </c>
      <c r="G11" s="23" t="s">
        <v>103</v>
      </c>
      <c r="H11" s="10" t="s">
        <v>108</v>
      </c>
    </row>
    <row r="12" spans="2:8">
      <c r="B12" s="11" t="s">
        <v>36</v>
      </c>
      <c r="C12" s="10" t="s">
        <v>30</v>
      </c>
      <c r="D12" s="10">
        <v>712.08004400000004</v>
      </c>
      <c r="E12" s="10">
        <f t="shared" si="0"/>
        <v>195822.01210000002</v>
      </c>
      <c r="G12" s="23" t="s">
        <v>104</v>
      </c>
      <c r="H12" s="10" t="s">
        <v>109</v>
      </c>
    </row>
    <row r="13" spans="2:8">
      <c r="B13" s="11" t="s">
        <v>36</v>
      </c>
      <c r="C13" s="10" t="s">
        <v>31</v>
      </c>
      <c r="D13" s="15">
        <v>2293.9739840000002</v>
      </c>
      <c r="E13" s="15">
        <f t="shared" si="0"/>
        <v>630842.8456</v>
      </c>
    </row>
    <row r="14" spans="2:8">
      <c r="B14" s="11"/>
      <c r="D14" s="10">
        <f>SUM(D10:D13)</f>
        <v>5813.0456679999998</v>
      </c>
      <c r="E14" s="10">
        <f>SUM(E10:E13)</f>
        <v>1598587.5586999999</v>
      </c>
    </row>
    <row r="15" spans="2:8">
      <c r="B15" s="11"/>
    </row>
    <row r="16" spans="2:8">
      <c r="B16" s="11" t="s">
        <v>32</v>
      </c>
      <c r="C16" s="21" t="s">
        <v>47</v>
      </c>
      <c r="D16" s="21">
        <v>3320.8110000000001</v>
      </c>
      <c r="E16" s="21">
        <f t="shared" si="0"/>
        <v>913223.02500000002</v>
      </c>
    </row>
    <row r="17" spans="2:5">
      <c r="B17" s="11" t="s">
        <v>32</v>
      </c>
      <c r="C17" s="10" t="s">
        <v>28</v>
      </c>
      <c r="D17" s="10">
        <v>5133.6899970000004</v>
      </c>
      <c r="E17" s="10">
        <f t="shared" si="0"/>
        <v>1411764.749175</v>
      </c>
    </row>
    <row r="18" spans="2:5">
      <c r="B18" s="11" t="s">
        <v>32</v>
      </c>
      <c r="C18" s="10" t="s">
        <v>29</v>
      </c>
      <c r="D18" s="10">
        <v>3951.4873779999998</v>
      </c>
      <c r="E18" s="10">
        <f t="shared" si="0"/>
        <v>1086659.0289499999</v>
      </c>
    </row>
    <row r="19" spans="2:5">
      <c r="B19" s="11" t="s">
        <v>32</v>
      </c>
      <c r="C19" s="10" t="s">
        <v>30</v>
      </c>
      <c r="D19" s="10">
        <v>3874.284181</v>
      </c>
      <c r="E19" s="10">
        <f t="shared" si="0"/>
        <v>1065428.1497750001</v>
      </c>
    </row>
    <row r="20" spans="2:5">
      <c r="B20" s="11" t="s">
        <v>32</v>
      </c>
      <c r="C20" s="10" t="s">
        <v>31</v>
      </c>
      <c r="D20" s="15">
        <v>2771.4728190000001</v>
      </c>
      <c r="E20" s="15">
        <f t="shared" si="0"/>
        <v>762155.02522499999</v>
      </c>
    </row>
    <row r="21" spans="2:5">
      <c r="B21" s="11"/>
      <c r="D21" s="10">
        <f>SUM(D17:D20)</f>
        <v>15730.934374999999</v>
      </c>
      <c r="E21" s="10">
        <f>SUM(E17:E20)</f>
        <v>4326006.953125</v>
      </c>
    </row>
    <row r="22" spans="2:5">
      <c r="B22" s="11"/>
    </row>
    <row r="23" spans="2:5">
      <c r="B23" s="11" t="s">
        <v>33</v>
      </c>
      <c r="C23" s="21" t="s">
        <v>47</v>
      </c>
      <c r="D23" s="21">
        <v>5447.0102129999996</v>
      </c>
      <c r="E23" s="21">
        <f t="shared" si="0"/>
        <v>1497927.8085749999</v>
      </c>
    </row>
    <row r="24" spans="2:5">
      <c r="B24" s="11" t="s">
        <v>33</v>
      </c>
      <c r="C24" s="10" t="s">
        <v>28</v>
      </c>
      <c r="D24" s="10">
        <v>1522.2729529999999</v>
      </c>
      <c r="E24" s="10">
        <f t="shared" si="0"/>
        <v>418625.06207499997</v>
      </c>
    </row>
    <row r="25" spans="2:5">
      <c r="B25" s="11" t="s">
        <v>33</v>
      </c>
      <c r="C25" s="10" t="s">
        <v>29</v>
      </c>
      <c r="D25" s="10">
        <v>1159.948656</v>
      </c>
      <c r="E25" s="10">
        <f t="shared" si="0"/>
        <v>318985.88040000002</v>
      </c>
    </row>
    <row r="26" spans="2:5">
      <c r="B26" s="11" t="s">
        <v>33</v>
      </c>
      <c r="C26" s="10" t="s">
        <v>30</v>
      </c>
      <c r="D26" s="10">
        <v>983.68430899999998</v>
      </c>
      <c r="E26" s="10">
        <f t="shared" si="0"/>
        <v>270513.18497499998</v>
      </c>
    </row>
    <row r="27" spans="2:5">
      <c r="B27" s="11" t="s">
        <v>33</v>
      </c>
      <c r="C27" s="10" t="s">
        <v>31</v>
      </c>
      <c r="D27" s="15">
        <v>676.49569299999996</v>
      </c>
      <c r="E27" s="15">
        <f t="shared" si="0"/>
        <v>186036.31557499999</v>
      </c>
    </row>
    <row r="28" spans="2:5">
      <c r="B28" s="11"/>
      <c r="D28" s="10">
        <f>SUM(D24:D27)</f>
        <v>4342.4016110000002</v>
      </c>
      <c r="E28" s="10">
        <f>SUM(E24:E27)</f>
        <v>1194160.4430249999</v>
      </c>
    </row>
    <row r="29" spans="2:5">
      <c r="B29" s="11"/>
    </row>
    <row r="30" spans="2:5">
      <c r="B30" s="11" t="s">
        <v>44</v>
      </c>
      <c r="C30" s="21" t="s">
        <v>47</v>
      </c>
      <c r="D30" s="21">
        <v>63.242669999999997</v>
      </c>
      <c r="E30" s="21">
        <f t="shared" si="0"/>
        <v>17391.734249999998</v>
      </c>
    </row>
    <row r="31" spans="2:5">
      <c r="B31" s="11" t="s">
        <v>44</v>
      </c>
      <c r="C31" s="10" t="s">
        <v>28</v>
      </c>
      <c r="D31" s="10">
        <v>168.017912</v>
      </c>
      <c r="E31" s="10">
        <f t="shared" si="0"/>
        <v>46204.925799999997</v>
      </c>
    </row>
    <row r="32" spans="2:5">
      <c r="B32" s="11" t="s">
        <v>44</v>
      </c>
      <c r="C32" s="10" t="s">
        <v>29</v>
      </c>
      <c r="D32" s="10">
        <v>90.254227999999998</v>
      </c>
      <c r="E32" s="10">
        <f t="shared" si="0"/>
        <v>24819.912700000001</v>
      </c>
    </row>
    <row r="33" spans="2:5">
      <c r="B33" s="11" t="s">
        <v>44</v>
      </c>
      <c r="C33" s="10" t="s">
        <v>30</v>
      </c>
      <c r="D33" s="10">
        <v>6.9391920000000002</v>
      </c>
      <c r="E33" s="10">
        <f t="shared" si="0"/>
        <v>1908.2778000000001</v>
      </c>
    </row>
    <row r="34" spans="2:5">
      <c r="B34" s="11" t="s">
        <v>44</v>
      </c>
      <c r="C34" s="10" t="s">
        <v>31</v>
      </c>
      <c r="D34" s="15">
        <v>222.63529299999999</v>
      </c>
      <c r="E34" s="15">
        <f t="shared" si="0"/>
        <v>61224.705575</v>
      </c>
    </row>
    <row r="35" spans="2:5">
      <c r="D35" s="10">
        <f>SUM(D31:D34)</f>
        <v>487.84662499999996</v>
      </c>
      <c r="E35" s="10">
        <f>SUM(E31:E34)</f>
        <v>134157.82187499999</v>
      </c>
    </row>
  </sheetData>
  <pageMargins left="0.7" right="0.7" top="0.75" bottom="0.75" header="0.3" footer="0.3"/>
  <pageSetup paperSize="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H28"/>
  <sheetViews>
    <sheetView workbookViewId="0"/>
  </sheetViews>
  <sheetFormatPr defaultRowHeight="12.75"/>
  <cols>
    <col min="1" max="1" width="5.7109375" style="10" customWidth="1"/>
    <col min="2" max="2" width="14.140625" style="10" customWidth="1"/>
    <col min="3" max="4" width="9.140625" style="10"/>
    <col min="5" max="5" width="12" style="10" bestFit="1" customWidth="1"/>
    <col min="6" max="16384" width="9.140625" style="10"/>
  </cols>
  <sheetData>
    <row r="1" spans="2:8">
      <c r="B1" s="11"/>
      <c r="C1" s="11"/>
    </row>
    <row r="2" spans="2:8">
      <c r="B2" s="22" t="s">
        <v>60</v>
      </c>
      <c r="C2" s="11"/>
    </row>
    <row r="3" spans="2:8">
      <c r="B3" s="13"/>
      <c r="C3" s="11"/>
    </row>
    <row r="4" spans="2:8">
      <c r="B4" s="23">
        <f>D14+D21+D28</f>
        <v>25886.380728</v>
      </c>
      <c r="C4" s="19" t="s">
        <v>53</v>
      </c>
    </row>
    <row r="5" spans="2:8">
      <c r="B5" s="23">
        <v>758.15138200000001</v>
      </c>
      <c r="C5" s="19" t="s">
        <v>55</v>
      </c>
    </row>
    <row r="6" spans="2:8">
      <c r="B6" s="23">
        <f>B4*275</f>
        <v>7118754.7001999998</v>
      </c>
      <c r="C6" s="19" t="s">
        <v>56</v>
      </c>
    </row>
    <row r="7" spans="2:8">
      <c r="B7" s="11"/>
      <c r="C7" s="11"/>
    </row>
    <row r="8" spans="2:8">
      <c r="B8" s="14" t="s">
        <v>48</v>
      </c>
      <c r="C8" s="14" t="s">
        <v>49</v>
      </c>
      <c r="D8" s="14" t="s">
        <v>50</v>
      </c>
      <c r="E8" s="14" t="s">
        <v>51</v>
      </c>
      <c r="G8" s="26" t="s">
        <v>100</v>
      </c>
      <c r="H8" s="27" t="s">
        <v>105</v>
      </c>
    </row>
    <row r="9" spans="2:8">
      <c r="B9" s="20" t="s">
        <v>32</v>
      </c>
      <c r="C9" s="20" t="s">
        <v>47</v>
      </c>
      <c r="D9" s="21">
        <v>3320.8109869999998</v>
      </c>
      <c r="E9" s="21">
        <f>D9*275</f>
        <v>913223.02142499993</v>
      </c>
      <c r="G9" s="23" t="s">
        <v>101</v>
      </c>
      <c r="H9" s="10" t="s">
        <v>106</v>
      </c>
    </row>
    <row r="10" spans="2:8">
      <c r="B10" s="11" t="s">
        <v>32</v>
      </c>
      <c r="C10" s="11" t="s">
        <v>28</v>
      </c>
      <c r="D10" s="10">
        <v>5133.6899960000001</v>
      </c>
      <c r="E10" s="10">
        <f t="shared" ref="E10:E27" si="0">D10*275</f>
        <v>1411764.7489</v>
      </c>
      <c r="G10" s="23" t="s">
        <v>102</v>
      </c>
      <c r="H10" s="10" t="s">
        <v>107</v>
      </c>
    </row>
    <row r="11" spans="2:8">
      <c r="B11" s="11" t="s">
        <v>32</v>
      </c>
      <c r="C11" s="11" t="s">
        <v>29</v>
      </c>
      <c r="D11" s="10">
        <v>3951.4867960000001</v>
      </c>
      <c r="E11" s="10">
        <f t="shared" si="0"/>
        <v>1086658.8689000001</v>
      </c>
      <c r="G11" s="23" t="s">
        <v>103</v>
      </c>
      <c r="H11" s="10" t="s">
        <v>108</v>
      </c>
    </row>
    <row r="12" spans="2:8">
      <c r="B12" s="11" t="s">
        <v>32</v>
      </c>
      <c r="C12" s="11" t="s">
        <v>30</v>
      </c>
      <c r="D12" s="10">
        <v>3874.2842009999999</v>
      </c>
      <c r="E12" s="10">
        <f t="shared" si="0"/>
        <v>1065428.155275</v>
      </c>
      <c r="G12" s="23" t="s">
        <v>104</v>
      </c>
      <c r="H12" s="10" t="s">
        <v>109</v>
      </c>
    </row>
    <row r="13" spans="2:8">
      <c r="B13" s="11" t="s">
        <v>32</v>
      </c>
      <c r="C13" s="11" t="s">
        <v>31</v>
      </c>
      <c r="D13" s="15">
        <v>2771.47255</v>
      </c>
      <c r="E13" s="15">
        <f t="shared" si="0"/>
        <v>762154.95125000004</v>
      </c>
    </row>
    <row r="14" spans="2:8">
      <c r="B14" s="11"/>
      <c r="C14" s="11"/>
      <c r="D14" s="10">
        <f>SUM(D10:D13)</f>
        <v>15730.933543000001</v>
      </c>
      <c r="E14" s="10">
        <f>SUM(E10:E13)</f>
        <v>4326006.7243250003</v>
      </c>
    </row>
    <row r="15" spans="2:8">
      <c r="B15" s="11"/>
      <c r="C15" s="11"/>
    </row>
    <row r="16" spans="2:8">
      <c r="B16" s="20" t="s">
        <v>33</v>
      </c>
      <c r="C16" s="20" t="s">
        <v>47</v>
      </c>
      <c r="D16" s="21">
        <v>5447.0101930000001</v>
      </c>
      <c r="E16" s="21">
        <f t="shared" si="0"/>
        <v>1497927.8030749999</v>
      </c>
    </row>
    <row r="17" spans="2:5">
      <c r="B17" s="11" t="s">
        <v>33</v>
      </c>
      <c r="C17" s="11" t="s">
        <v>28</v>
      </c>
      <c r="D17" s="10">
        <v>1522.2729529999999</v>
      </c>
      <c r="E17" s="10">
        <f t="shared" si="0"/>
        <v>418625.06207499997</v>
      </c>
    </row>
    <row r="18" spans="2:5">
      <c r="B18" s="11" t="s">
        <v>33</v>
      </c>
      <c r="C18" s="11" t="s">
        <v>29</v>
      </c>
      <c r="D18" s="10">
        <v>1159.948656</v>
      </c>
      <c r="E18" s="10">
        <f t="shared" si="0"/>
        <v>318985.88040000002</v>
      </c>
    </row>
    <row r="19" spans="2:5">
      <c r="B19" s="11" t="s">
        <v>33</v>
      </c>
      <c r="C19" s="11" t="s">
        <v>30</v>
      </c>
      <c r="D19" s="10">
        <v>983.68430899999998</v>
      </c>
      <c r="E19" s="10">
        <f t="shared" si="0"/>
        <v>270513.18497499998</v>
      </c>
    </row>
    <row r="20" spans="2:5">
      <c r="B20" s="11" t="s">
        <v>33</v>
      </c>
      <c r="C20" s="11" t="s">
        <v>31</v>
      </c>
      <c r="D20" s="15">
        <v>676.49569299999996</v>
      </c>
      <c r="E20" s="15">
        <f t="shared" si="0"/>
        <v>186036.31557499999</v>
      </c>
    </row>
    <row r="21" spans="2:5">
      <c r="B21" s="11"/>
      <c r="C21" s="11"/>
      <c r="D21" s="10">
        <f>SUM(D17:D20)</f>
        <v>4342.4016110000002</v>
      </c>
      <c r="E21" s="10">
        <f>SUM(E17:E20)</f>
        <v>1194160.4430249999</v>
      </c>
    </row>
    <row r="22" spans="2:5">
      <c r="B22" s="11"/>
      <c r="C22" s="11"/>
    </row>
    <row r="23" spans="2:5">
      <c r="B23" s="20" t="s">
        <v>36</v>
      </c>
      <c r="C23" s="20" t="s">
        <v>47</v>
      </c>
      <c r="D23" s="21">
        <v>1363.776347</v>
      </c>
      <c r="E23" s="21">
        <f t="shared" si="0"/>
        <v>375038.49542499997</v>
      </c>
    </row>
    <row r="24" spans="2:5">
      <c r="B24" s="11" t="s">
        <v>36</v>
      </c>
      <c r="C24" s="11" t="s">
        <v>28</v>
      </c>
      <c r="D24" s="10">
        <v>670.08278199999995</v>
      </c>
      <c r="E24" s="10">
        <f t="shared" si="0"/>
        <v>184272.76504999999</v>
      </c>
    </row>
    <row r="25" spans="2:5">
      <c r="B25" s="11" t="s">
        <v>36</v>
      </c>
      <c r="C25" s="11" t="s">
        <v>29</v>
      </c>
      <c r="D25" s="10">
        <v>2136.9087639999998</v>
      </c>
      <c r="E25" s="10">
        <f t="shared" si="0"/>
        <v>587649.91009999998</v>
      </c>
    </row>
    <row r="26" spans="2:5">
      <c r="B26" s="11" t="s">
        <v>36</v>
      </c>
      <c r="C26" s="11" t="s">
        <v>30</v>
      </c>
      <c r="D26" s="10">
        <v>712.08004400000004</v>
      </c>
      <c r="E26" s="10">
        <f t="shared" si="0"/>
        <v>195822.01210000002</v>
      </c>
    </row>
    <row r="27" spans="2:5">
      <c r="B27" s="11" t="s">
        <v>36</v>
      </c>
      <c r="C27" s="11" t="s">
        <v>31</v>
      </c>
      <c r="D27" s="15">
        <v>2293.9739840000002</v>
      </c>
      <c r="E27" s="15">
        <f t="shared" si="0"/>
        <v>630842.8456</v>
      </c>
    </row>
    <row r="28" spans="2:5">
      <c r="D28" s="10">
        <f>SUM(D24:D27)</f>
        <v>5813.0455739999998</v>
      </c>
      <c r="E28" s="10">
        <f>SUM(E24:E27)</f>
        <v>1598587.5328500001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1:H44"/>
  <sheetViews>
    <sheetView workbookViewId="0">
      <selection activeCell="E3" sqref="E3"/>
    </sheetView>
  </sheetViews>
  <sheetFormatPr defaultRowHeight="12.75"/>
  <cols>
    <col min="1" max="1" width="5.7109375" style="10" customWidth="1"/>
    <col min="2" max="2" width="14.140625" style="10" customWidth="1"/>
    <col min="3" max="4" width="9.140625" style="10"/>
    <col min="5" max="5" width="12" style="10" bestFit="1" customWidth="1"/>
    <col min="6" max="16384" width="9.140625" style="10"/>
  </cols>
  <sheetData>
    <row r="1" spans="2:8">
      <c r="B1" s="11"/>
      <c r="C1" s="11"/>
    </row>
    <row r="2" spans="2:8">
      <c r="B2" s="22" t="s">
        <v>112</v>
      </c>
      <c r="C2" s="11"/>
    </row>
    <row r="3" spans="2:8">
      <c r="B3" s="13"/>
      <c r="C3" s="11"/>
    </row>
    <row r="4" spans="2:8">
      <c r="B4" s="23">
        <f>D12+D16+D21+D25+D30+D35+D39+D44</f>
        <v>8896.617605999998</v>
      </c>
      <c r="C4" s="19" t="s">
        <v>53</v>
      </c>
    </row>
    <row r="5" spans="2:8">
      <c r="B5" s="23">
        <v>318</v>
      </c>
      <c r="C5" s="19" t="s">
        <v>55</v>
      </c>
    </row>
    <row r="6" spans="2:8">
      <c r="B6" s="23">
        <f>B4*275</f>
        <v>2446569.8416499994</v>
      </c>
      <c r="C6" s="19" t="s">
        <v>56</v>
      </c>
    </row>
    <row r="7" spans="2:8">
      <c r="B7" s="11"/>
      <c r="C7" s="11"/>
    </row>
    <row r="8" spans="2:8">
      <c r="B8" s="14" t="s">
        <v>48</v>
      </c>
      <c r="C8" s="14" t="s">
        <v>49</v>
      </c>
      <c r="D8" s="14" t="s">
        <v>50</v>
      </c>
      <c r="E8" s="14" t="s">
        <v>51</v>
      </c>
      <c r="G8" s="26" t="s">
        <v>100</v>
      </c>
      <c r="H8" s="27" t="s">
        <v>105</v>
      </c>
    </row>
    <row r="9" spans="2:8">
      <c r="B9" s="20" t="s">
        <v>32</v>
      </c>
      <c r="C9" s="20" t="s">
        <v>47</v>
      </c>
      <c r="D9" s="21">
        <v>2069.9763320000002</v>
      </c>
      <c r="E9" s="21">
        <f>D9*275</f>
        <v>569243.49129999999</v>
      </c>
      <c r="G9" s="23" t="s">
        <v>101</v>
      </c>
      <c r="H9" s="10" t="s">
        <v>106</v>
      </c>
    </row>
    <row r="10" spans="2:8">
      <c r="B10" s="11" t="s">
        <v>32</v>
      </c>
      <c r="C10" s="11" t="s">
        <v>28</v>
      </c>
      <c r="D10" s="10">
        <v>3697.1123349999998</v>
      </c>
      <c r="E10" s="10">
        <f t="shared" ref="E10:E43" si="0">D10*275</f>
        <v>1016705.8921249999</v>
      </c>
      <c r="G10" s="23" t="s">
        <v>102</v>
      </c>
      <c r="H10" s="10" t="s">
        <v>107</v>
      </c>
    </row>
    <row r="11" spans="2:8">
      <c r="B11" s="11" t="s">
        <v>32</v>
      </c>
      <c r="C11" s="11" t="s">
        <v>29</v>
      </c>
      <c r="D11" s="15">
        <v>583.21965699999998</v>
      </c>
      <c r="E11" s="15">
        <f t="shared" si="0"/>
        <v>160385.40567499999</v>
      </c>
      <c r="G11" s="23" t="s">
        <v>103</v>
      </c>
      <c r="H11" s="10" t="s">
        <v>108</v>
      </c>
    </row>
    <row r="12" spans="2:8">
      <c r="B12" s="11"/>
      <c r="C12" s="11"/>
      <c r="D12" s="10">
        <f>SUM(D10:D11)</f>
        <v>4280.3319919999994</v>
      </c>
      <c r="E12" s="10">
        <f>SUM(E10:E11)</f>
        <v>1177091.2977999998</v>
      </c>
      <c r="G12" s="23" t="s">
        <v>104</v>
      </c>
      <c r="H12" s="10" t="s">
        <v>109</v>
      </c>
    </row>
    <row r="13" spans="2:8">
      <c r="B13" s="11"/>
      <c r="C13" s="11"/>
    </row>
    <row r="14" spans="2:8">
      <c r="B14" s="20" t="s">
        <v>33</v>
      </c>
      <c r="C14" s="20" t="s">
        <v>47</v>
      </c>
      <c r="D14" s="21">
        <v>1953.41346</v>
      </c>
      <c r="E14" s="21">
        <f t="shared" si="0"/>
        <v>537188.70149999997</v>
      </c>
    </row>
    <row r="15" spans="2:8">
      <c r="B15" s="11" t="s">
        <v>33</v>
      </c>
      <c r="C15" s="11" t="s">
        <v>28</v>
      </c>
      <c r="D15" s="15">
        <v>224.07403299999999</v>
      </c>
      <c r="E15" s="15">
        <f t="shared" si="0"/>
        <v>61620.359074999993</v>
      </c>
    </row>
    <row r="16" spans="2:8">
      <c r="B16" s="11"/>
      <c r="C16" s="11"/>
      <c r="D16" s="10">
        <v>224.07403299999999</v>
      </c>
      <c r="E16" s="10">
        <f t="shared" si="0"/>
        <v>61620.359074999993</v>
      </c>
    </row>
    <row r="17" spans="2:5">
      <c r="B17" s="11"/>
      <c r="C17" s="11"/>
    </row>
    <row r="18" spans="2:5">
      <c r="B18" s="20" t="s">
        <v>34</v>
      </c>
      <c r="C18" s="20" t="s">
        <v>47</v>
      </c>
      <c r="D18" s="21">
        <v>132.079252</v>
      </c>
      <c r="E18" s="21">
        <f t="shared" si="0"/>
        <v>36321.794300000001</v>
      </c>
    </row>
    <row r="19" spans="2:5">
      <c r="B19" s="11" t="s">
        <v>34</v>
      </c>
      <c r="C19" s="11" t="s">
        <v>28</v>
      </c>
      <c r="D19" s="10">
        <v>22.368257</v>
      </c>
      <c r="E19" s="10">
        <f t="shared" si="0"/>
        <v>6151.2706749999998</v>
      </c>
    </row>
    <row r="20" spans="2:5">
      <c r="B20" s="11" t="s">
        <v>34</v>
      </c>
      <c r="C20" s="11" t="s">
        <v>29</v>
      </c>
      <c r="D20" s="15">
        <v>258.69328300000001</v>
      </c>
      <c r="E20" s="15">
        <f t="shared" si="0"/>
        <v>71140.652824999997</v>
      </c>
    </row>
    <row r="21" spans="2:5">
      <c r="B21" s="11"/>
      <c r="C21" s="11"/>
      <c r="D21" s="10">
        <f>SUM(D19:D20)</f>
        <v>281.06154000000004</v>
      </c>
      <c r="E21" s="10">
        <f>SUM(E19:E20)</f>
        <v>77291.923500000004</v>
      </c>
    </row>
    <row r="22" spans="2:5">
      <c r="B22" s="11"/>
      <c r="C22" s="11"/>
    </row>
    <row r="23" spans="2:5">
      <c r="B23" s="20" t="s">
        <v>36</v>
      </c>
      <c r="C23" s="20" t="s">
        <v>47</v>
      </c>
      <c r="D23" s="21">
        <v>1832.703385</v>
      </c>
      <c r="E23" s="21">
        <f t="shared" si="0"/>
        <v>503993.43087500002</v>
      </c>
    </row>
    <row r="24" spans="2:5">
      <c r="B24" s="11" t="s">
        <v>36</v>
      </c>
      <c r="C24" s="11" t="s">
        <v>28</v>
      </c>
      <c r="D24" s="15">
        <v>1555.013553</v>
      </c>
      <c r="E24" s="15">
        <f t="shared" si="0"/>
        <v>427628.727075</v>
      </c>
    </row>
    <row r="25" spans="2:5">
      <c r="B25" s="11"/>
      <c r="C25" s="11"/>
      <c r="D25" s="10">
        <v>1551.013553</v>
      </c>
      <c r="E25" s="10">
        <f t="shared" si="0"/>
        <v>426528.727075</v>
      </c>
    </row>
    <row r="26" spans="2:5">
      <c r="B26" s="11"/>
      <c r="C26" s="11"/>
    </row>
    <row r="27" spans="2:5">
      <c r="B27" s="20" t="s">
        <v>37</v>
      </c>
      <c r="C27" s="20" t="s">
        <v>47</v>
      </c>
      <c r="D27" s="21">
        <v>959.64104999999995</v>
      </c>
      <c r="E27" s="21">
        <f t="shared" si="0"/>
        <v>263901.28875000001</v>
      </c>
    </row>
    <row r="28" spans="2:5">
      <c r="B28" s="11" t="s">
        <v>37</v>
      </c>
      <c r="C28" s="11" t="s">
        <v>28</v>
      </c>
      <c r="D28" s="10">
        <v>598.19383900000003</v>
      </c>
      <c r="E28" s="10">
        <f t="shared" si="0"/>
        <v>164503.30572500001</v>
      </c>
    </row>
    <row r="29" spans="2:5">
      <c r="B29" s="11" t="s">
        <v>37</v>
      </c>
      <c r="C29" s="11" t="s">
        <v>29</v>
      </c>
      <c r="D29" s="15">
        <v>11.536781</v>
      </c>
      <c r="E29" s="15">
        <f t="shared" si="0"/>
        <v>3172.614775</v>
      </c>
    </row>
    <row r="30" spans="2:5">
      <c r="B30" s="11"/>
      <c r="C30" s="11"/>
      <c r="D30" s="10">
        <f>SUM(D28:D29)</f>
        <v>609.73062000000004</v>
      </c>
      <c r="E30" s="10">
        <f>SUM(E28:E29)</f>
        <v>167675.92050000001</v>
      </c>
    </row>
    <row r="31" spans="2:5">
      <c r="B31" s="11"/>
      <c r="C31" s="11"/>
    </row>
    <row r="32" spans="2:5">
      <c r="B32" s="20" t="s">
        <v>40</v>
      </c>
      <c r="C32" s="20" t="s">
        <v>47</v>
      </c>
      <c r="D32" s="21">
        <v>1942.9412170000001</v>
      </c>
      <c r="E32" s="21">
        <f t="shared" si="0"/>
        <v>534308.83467500005</v>
      </c>
    </row>
    <row r="33" spans="2:5">
      <c r="B33" s="11" t="s">
        <v>40</v>
      </c>
      <c r="C33" s="11" t="s">
        <v>28</v>
      </c>
      <c r="D33" s="10">
        <v>958.22265700000003</v>
      </c>
      <c r="E33" s="10">
        <f t="shared" si="0"/>
        <v>263511.230675</v>
      </c>
    </row>
    <row r="34" spans="2:5">
      <c r="B34" s="11" t="s">
        <v>40</v>
      </c>
      <c r="C34" s="11" t="s">
        <v>29</v>
      </c>
      <c r="D34" s="15">
        <v>220.82408899999999</v>
      </c>
      <c r="E34" s="15">
        <f t="shared" si="0"/>
        <v>60726.624474999997</v>
      </c>
    </row>
    <row r="35" spans="2:5">
      <c r="B35" s="11"/>
      <c r="C35" s="11"/>
      <c r="D35" s="10">
        <f>SUM(D33:D34)</f>
        <v>1179.046746</v>
      </c>
      <c r="E35" s="10">
        <f>SUM(E33:E34)</f>
        <v>324237.85515000002</v>
      </c>
    </row>
    <row r="36" spans="2:5">
      <c r="B36" s="11"/>
      <c r="C36" s="11"/>
    </row>
    <row r="37" spans="2:5">
      <c r="B37" s="20" t="s">
        <v>42</v>
      </c>
      <c r="C37" s="20" t="s">
        <v>47</v>
      </c>
      <c r="D37" s="21">
        <v>453.54651799999999</v>
      </c>
      <c r="E37" s="21">
        <f t="shared" si="0"/>
        <v>124725.29244999999</v>
      </c>
    </row>
    <row r="38" spans="2:5">
      <c r="B38" s="11" t="s">
        <v>42</v>
      </c>
      <c r="C38" s="11" t="s">
        <v>28</v>
      </c>
      <c r="D38" s="15">
        <v>771.20822599999997</v>
      </c>
      <c r="E38" s="15">
        <f t="shared" si="0"/>
        <v>212082.26215</v>
      </c>
    </row>
    <row r="39" spans="2:5">
      <c r="D39" s="10">
        <v>771.20822599999997</v>
      </c>
      <c r="E39" s="10">
        <f t="shared" si="0"/>
        <v>212082.26215</v>
      </c>
    </row>
    <row r="41" spans="2:5">
      <c r="B41" s="20" t="s">
        <v>44</v>
      </c>
      <c r="C41" s="20" t="s">
        <v>47</v>
      </c>
      <c r="D41" s="21">
        <v>0.288887</v>
      </c>
      <c r="E41" s="21">
        <f t="shared" si="0"/>
        <v>79.443925000000007</v>
      </c>
    </row>
    <row r="42" spans="2:5">
      <c r="B42" s="11" t="s">
        <v>44</v>
      </c>
      <c r="C42" s="11" t="s">
        <v>28</v>
      </c>
      <c r="D42" s="10">
        <v>0.15065600000000001</v>
      </c>
      <c r="E42" s="10">
        <f t="shared" si="0"/>
        <v>41.430400000000006</v>
      </c>
    </row>
    <row r="43" spans="2:5">
      <c r="B43" s="11" t="s">
        <v>44</v>
      </c>
      <c r="C43" s="11" t="s">
        <v>29</v>
      </c>
      <c r="D43" s="15">
        <v>2.4000000000000001E-4</v>
      </c>
      <c r="E43" s="15">
        <f t="shared" si="0"/>
        <v>6.6000000000000003E-2</v>
      </c>
    </row>
    <row r="44" spans="2:5">
      <c r="D44" s="10">
        <f>SUM(D42:D43)</f>
        <v>0.150896</v>
      </c>
      <c r="E44" s="10">
        <f>SUM(E42:E43)</f>
        <v>41.496400000000008</v>
      </c>
    </row>
  </sheetData>
  <pageMargins left="0.7" right="0.7" top="0.75" bottom="0.75" header="0.3" footer="0.3"/>
  <pageSetup paperSize="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1:H50"/>
  <sheetViews>
    <sheetView workbookViewId="0"/>
  </sheetViews>
  <sheetFormatPr defaultRowHeight="12.75"/>
  <cols>
    <col min="1" max="1" width="12" style="10" bestFit="1" customWidth="1"/>
    <col min="2" max="16384" width="9.140625" style="10"/>
  </cols>
  <sheetData>
    <row r="1" spans="2:8">
      <c r="B1" s="11"/>
      <c r="C1" s="11"/>
    </row>
    <row r="2" spans="2:8">
      <c r="B2" s="22" t="s">
        <v>112</v>
      </c>
      <c r="C2" s="11"/>
    </row>
    <row r="3" spans="2:8">
      <c r="B3" s="13"/>
      <c r="C3" s="11"/>
    </row>
    <row r="4" spans="2:8">
      <c r="B4" s="23">
        <f>D12+D16+D21+D25+D30+D37+D42+D46+D50</f>
        <v>8900.1918939999996</v>
      </c>
      <c r="C4" s="19" t="s">
        <v>53</v>
      </c>
    </row>
    <row r="5" spans="2:8">
      <c r="B5" s="23">
        <v>318</v>
      </c>
      <c r="C5" s="19" t="s">
        <v>55</v>
      </c>
    </row>
    <row r="6" spans="2:8">
      <c r="B6" s="23">
        <f>B4*275</f>
        <v>2447552.77085</v>
      </c>
      <c r="C6" s="19" t="s">
        <v>56</v>
      </c>
    </row>
    <row r="7" spans="2:8">
      <c r="B7" s="11"/>
      <c r="C7" s="11"/>
    </row>
    <row r="8" spans="2:8">
      <c r="B8" s="14" t="s">
        <v>48</v>
      </c>
      <c r="C8" s="14" t="s">
        <v>49</v>
      </c>
      <c r="D8" s="14" t="s">
        <v>50</v>
      </c>
      <c r="E8" s="14" t="s">
        <v>51</v>
      </c>
      <c r="G8" s="26" t="s">
        <v>100</v>
      </c>
      <c r="H8" s="27" t="s">
        <v>105</v>
      </c>
    </row>
    <row r="9" spans="2:8">
      <c r="B9" s="20" t="s">
        <v>32</v>
      </c>
      <c r="C9" s="20" t="s">
        <v>47</v>
      </c>
      <c r="D9" s="21">
        <v>2070.0243009999999</v>
      </c>
      <c r="E9" s="21">
        <f>D9*275</f>
        <v>569256.68277499999</v>
      </c>
      <c r="G9" s="23" t="s">
        <v>101</v>
      </c>
      <c r="H9" s="10" t="s">
        <v>106</v>
      </c>
    </row>
    <row r="10" spans="2:8">
      <c r="B10" s="11" t="s">
        <v>32</v>
      </c>
      <c r="C10" s="11" t="s">
        <v>28</v>
      </c>
      <c r="D10" s="10">
        <v>3682.6689710000001</v>
      </c>
      <c r="E10" s="10">
        <f t="shared" ref="E10:E50" si="0">D10*275</f>
        <v>1012733.967025</v>
      </c>
      <c r="G10" s="23" t="s">
        <v>102</v>
      </c>
      <c r="H10" s="10" t="s">
        <v>107</v>
      </c>
    </row>
    <row r="11" spans="2:8">
      <c r="B11" s="11" t="s">
        <v>32</v>
      </c>
      <c r="C11" s="11" t="s">
        <v>29</v>
      </c>
      <c r="D11" s="15">
        <v>583.21832400000005</v>
      </c>
      <c r="E11" s="15">
        <f t="shared" si="0"/>
        <v>160385.03910000002</v>
      </c>
      <c r="G11" s="23" t="s">
        <v>103</v>
      </c>
      <c r="H11" s="10" t="s">
        <v>108</v>
      </c>
    </row>
    <row r="12" spans="2:8">
      <c r="B12" s="11"/>
      <c r="C12" s="11"/>
      <c r="D12" s="10">
        <f>SUM(D10:D11)</f>
        <v>4265.8872950000004</v>
      </c>
      <c r="E12" s="10">
        <f>SUM(E10:E11)</f>
        <v>1173119.0061250001</v>
      </c>
      <c r="G12" s="23" t="s">
        <v>104</v>
      </c>
      <c r="H12" s="10" t="s">
        <v>109</v>
      </c>
    </row>
    <row r="13" spans="2:8">
      <c r="B13" s="11"/>
      <c r="C13" s="11"/>
    </row>
    <row r="14" spans="2:8">
      <c r="B14" s="20" t="s">
        <v>33</v>
      </c>
      <c r="C14" s="20" t="s">
        <v>47</v>
      </c>
      <c r="D14" s="21">
        <v>2174.5253910000001</v>
      </c>
      <c r="E14" s="21">
        <f t="shared" si="0"/>
        <v>597994.482525</v>
      </c>
    </row>
    <row r="15" spans="2:8">
      <c r="B15" s="11" t="s">
        <v>33</v>
      </c>
      <c r="C15" s="11" t="s">
        <v>28</v>
      </c>
      <c r="D15" s="15">
        <v>357.39765799999998</v>
      </c>
      <c r="E15" s="15">
        <f t="shared" si="0"/>
        <v>98284.355949999997</v>
      </c>
    </row>
    <row r="16" spans="2:8">
      <c r="B16" s="11"/>
      <c r="C16" s="11"/>
      <c r="D16" s="10">
        <f>D15</f>
        <v>357.39765799999998</v>
      </c>
      <c r="E16" s="10">
        <f>E15</f>
        <v>98284.355949999997</v>
      </c>
    </row>
    <row r="17" spans="2:5">
      <c r="B17" s="11"/>
      <c r="C17" s="11"/>
    </row>
    <row r="18" spans="2:5">
      <c r="B18" s="20" t="s">
        <v>34</v>
      </c>
      <c r="C18" s="20" t="s">
        <v>47</v>
      </c>
      <c r="D18" s="21">
        <v>132.113541</v>
      </c>
      <c r="E18" s="21">
        <f t="shared" si="0"/>
        <v>36331.223774999999</v>
      </c>
    </row>
    <row r="19" spans="2:5">
      <c r="B19" s="11" t="s">
        <v>34</v>
      </c>
      <c r="C19" s="11" t="s">
        <v>28</v>
      </c>
      <c r="D19" s="10">
        <v>22.368257</v>
      </c>
      <c r="E19" s="10">
        <f t="shared" si="0"/>
        <v>6151.2706749999998</v>
      </c>
    </row>
    <row r="20" spans="2:5">
      <c r="B20" s="11" t="s">
        <v>34</v>
      </c>
      <c r="C20" s="11" t="s">
        <v>29</v>
      </c>
      <c r="D20" s="15">
        <v>258.69699600000001</v>
      </c>
      <c r="E20" s="15">
        <f t="shared" si="0"/>
        <v>71141.673900000009</v>
      </c>
    </row>
    <row r="21" spans="2:5">
      <c r="B21" s="11"/>
      <c r="C21" s="11"/>
      <c r="D21" s="10">
        <f>SUM(D19:D20)</f>
        <v>281.06525299999998</v>
      </c>
      <c r="E21" s="10">
        <f>SUM(E19:E20)</f>
        <v>77292.944575000001</v>
      </c>
    </row>
    <row r="22" spans="2:5">
      <c r="B22" s="11"/>
      <c r="C22" s="11"/>
    </row>
    <row r="23" spans="2:5">
      <c r="B23" s="20" t="s">
        <v>36</v>
      </c>
      <c r="C23" s="20" t="s">
        <v>47</v>
      </c>
      <c r="D23" s="21">
        <v>1568.8225050000001</v>
      </c>
      <c r="E23" s="21">
        <f t="shared" si="0"/>
        <v>431426.18887500005</v>
      </c>
    </row>
    <row r="24" spans="2:5">
      <c r="B24" s="11" t="s">
        <v>36</v>
      </c>
      <c r="C24" s="11" t="s">
        <v>28</v>
      </c>
      <c r="D24" s="15">
        <v>1354.262608</v>
      </c>
      <c r="E24" s="15">
        <f t="shared" si="0"/>
        <v>372422.21720000001</v>
      </c>
    </row>
    <row r="25" spans="2:5">
      <c r="B25" s="11"/>
      <c r="C25" s="11"/>
      <c r="D25" s="10">
        <f>D24</f>
        <v>1354.262608</v>
      </c>
      <c r="E25" s="10">
        <f>E24</f>
        <v>372422.21720000001</v>
      </c>
    </row>
    <row r="26" spans="2:5">
      <c r="B26" s="11"/>
      <c r="C26" s="11"/>
    </row>
    <row r="27" spans="2:5">
      <c r="B27" s="20" t="s">
        <v>119</v>
      </c>
      <c r="C27" s="20" t="s">
        <v>47</v>
      </c>
      <c r="D27" s="21">
        <v>959.46880699999997</v>
      </c>
      <c r="E27" s="21">
        <f t="shared" si="0"/>
        <v>263853.92192499997</v>
      </c>
    </row>
    <row r="28" spans="2:5">
      <c r="B28" s="11" t="s">
        <v>119</v>
      </c>
      <c r="C28" s="11" t="s">
        <v>28</v>
      </c>
      <c r="D28" s="10">
        <v>598.19379300000003</v>
      </c>
      <c r="E28" s="10">
        <f t="shared" si="0"/>
        <v>164503.29307499999</v>
      </c>
    </row>
    <row r="29" spans="2:5">
      <c r="B29" s="11" t="s">
        <v>119</v>
      </c>
      <c r="C29" s="11" t="s">
        <v>29</v>
      </c>
      <c r="D29" s="15">
        <v>11.534665</v>
      </c>
      <c r="E29" s="15">
        <f t="shared" si="0"/>
        <v>3172.0328750000003</v>
      </c>
    </row>
    <row r="30" spans="2:5">
      <c r="B30" s="11"/>
      <c r="C30" s="11"/>
      <c r="D30" s="10">
        <f>SUM(D28:D29)</f>
        <v>609.72845800000005</v>
      </c>
      <c r="E30" s="10">
        <f>SUM(E28:E29)</f>
        <v>167675.32595</v>
      </c>
    </row>
    <row r="31" spans="2:5">
      <c r="B31" s="11"/>
      <c r="C31" s="11"/>
    </row>
    <row r="32" spans="2:5">
      <c r="B32" s="20" t="s">
        <v>120</v>
      </c>
      <c r="C32" s="20" t="s">
        <v>47</v>
      </c>
      <c r="D32" s="24">
        <v>1.0661890000000001</v>
      </c>
      <c r="E32" s="24">
        <f t="shared" si="0"/>
        <v>293.201975</v>
      </c>
    </row>
    <row r="33" spans="2:5">
      <c r="B33" s="11"/>
      <c r="C33" s="11"/>
    </row>
    <row r="34" spans="2:5">
      <c r="B34" s="11"/>
      <c r="C34" s="11"/>
    </row>
    <row r="35" spans="2:5">
      <c r="B35" s="20" t="s">
        <v>124</v>
      </c>
      <c r="C35" s="20" t="s">
        <v>47</v>
      </c>
      <c r="D35" s="21">
        <v>44.791806000000001</v>
      </c>
      <c r="E35" s="21">
        <f t="shared" si="0"/>
        <v>12317.746650000001</v>
      </c>
    </row>
    <row r="36" spans="2:5">
      <c r="B36" s="11" t="s">
        <v>124</v>
      </c>
      <c r="C36" s="11" t="s">
        <v>28</v>
      </c>
      <c r="D36" s="15">
        <v>4.5599449999999999</v>
      </c>
      <c r="E36" s="15">
        <f t="shared" si="0"/>
        <v>1253.9848749999999</v>
      </c>
    </row>
    <row r="37" spans="2:5">
      <c r="B37" s="11"/>
      <c r="C37" s="11"/>
      <c r="D37" s="10">
        <f>D36</f>
        <v>4.5599449999999999</v>
      </c>
      <c r="E37" s="10">
        <f>E36</f>
        <v>1253.9848749999999</v>
      </c>
    </row>
    <row r="38" spans="2:5">
      <c r="B38" s="11"/>
      <c r="C38" s="11"/>
    </row>
    <row r="39" spans="2:5">
      <c r="B39" s="20" t="s">
        <v>125</v>
      </c>
      <c r="C39" s="20" t="s">
        <v>47</v>
      </c>
      <c r="D39" s="21">
        <v>1917.829197</v>
      </c>
      <c r="E39" s="21">
        <f t="shared" si="0"/>
        <v>527403.02917500003</v>
      </c>
    </row>
    <row r="40" spans="2:5">
      <c r="B40" s="11" t="s">
        <v>125</v>
      </c>
      <c r="C40" s="11" t="s">
        <v>28</v>
      </c>
      <c r="D40" s="10">
        <v>953.66261599999996</v>
      </c>
      <c r="E40" s="10">
        <f t="shared" si="0"/>
        <v>262257.2194</v>
      </c>
    </row>
    <row r="41" spans="2:5">
      <c r="B41" s="11" t="s">
        <v>125</v>
      </c>
      <c r="C41" s="11" t="s">
        <v>29</v>
      </c>
      <c r="D41" s="15">
        <v>220.82408599999999</v>
      </c>
      <c r="E41" s="15">
        <f t="shared" si="0"/>
        <v>60726.623650000001</v>
      </c>
    </row>
    <row r="42" spans="2:5">
      <c r="B42" s="11"/>
      <c r="C42" s="11"/>
      <c r="D42" s="10">
        <f>SUM(D40:D41)</f>
        <v>1174.4867019999999</v>
      </c>
      <c r="E42" s="10">
        <f>SUM(E40:E41)</f>
        <v>322983.84305000002</v>
      </c>
    </row>
    <row r="43" spans="2:5">
      <c r="B43" s="11"/>
      <c r="C43" s="11"/>
    </row>
    <row r="44" spans="2:5">
      <c r="B44" s="20" t="s">
        <v>42</v>
      </c>
      <c r="C44" s="20" t="s">
        <v>47</v>
      </c>
      <c r="D44" s="21">
        <v>453.54651799999999</v>
      </c>
      <c r="E44" s="21">
        <f t="shared" si="0"/>
        <v>124725.29244999999</v>
      </c>
    </row>
    <row r="45" spans="2:5">
      <c r="B45" s="11" t="s">
        <v>42</v>
      </c>
      <c r="C45" s="11" t="s">
        <v>28</v>
      </c>
      <c r="D45" s="15">
        <v>771.20822599999997</v>
      </c>
      <c r="E45" s="15">
        <f t="shared" si="0"/>
        <v>212082.26215</v>
      </c>
    </row>
    <row r="46" spans="2:5">
      <c r="B46" s="11"/>
      <c r="C46" s="11"/>
      <c r="D46" s="10">
        <f>D45</f>
        <v>771.20822599999997</v>
      </c>
      <c r="E46" s="10">
        <f>E45</f>
        <v>212082.26215</v>
      </c>
    </row>
    <row r="47" spans="2:5">
      <c r="B47" s="11"/>
      <c r="C47" s="11"/>
    </row>
    <row r="48" spans="2:5">
      <c r="B48" s="20" t="s">
        <v>127</v>
      </c>
      <c r="C48" s="20" t="s">
        <v>47</v>
      </c>
      <c r="D48" s="21">
        <v>21.961362000000001</v>
      </c>
      <c r="E48" s="21">
        <f t="shared" si="0"/>
        <v>6039.3745500000005</v>
      </c>
    </row>
    <row r="49" spans="2:5">
      <c r="B49" s="11"/>
      <c r="C49" s="11"/>
    </row>
    <row r="50" spans="2:5">
      <c r="B50" s="11" t="s">
        <v>128</v>
      </c>
      <c r="C50" s="11" t="s">
        <v>28</v>
      </c>
      <c r="D50" s="10">
        <v>81.595748999999998</v>
      </c>
      <c r="E50" s="10">
        <f t="shared" si="0"/>
        <v>22438.830975000001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1:H25"/>
  <sheetViews>
    <sheetView workbookViewId="0">
      <selection activeCell="B5" sqref="B5"/>
    </sheetView>
  </sheetViews>
  <sheetFormatPr defaultRowHeight="12.75"/>
  <cols>
    <col min="1" max="1" width="5.7109375" style="10" customWidth="1"/>
    <col min="2" max="2" width="14.140625" style="10" customWidth="1"/>
    <col min="3" max="4" width="9.140625" style="10"/>
    <col min="5" max="5" width="12" style="10" bestFit="1" customWidth="1"/>
    <col min="6" max="16384" width="9.140625" style="10"/>
  </cols>
  <sheetData>
    <row r="1" spans="2:8">
      <c r="B1" s="11"/>
      <c r="C1" s="11"/>
    </row>
    <row r="2" spans="2:8">
      <c r="B2" s="22" t="s">
        <v>59</v>
      </c>
      <c r="C2" s="11"/>
    </row>
    <row r="3" spans="2:8">
      <c r="B3" s="13"/>
      <c r="C3" s="11"/>
    </row>
    <row r="4" spans="2:8">
      <c r="B4" s="23">
        <f>D10+D15+D25</f>
        <v>607.05821500000002</v>
      </c>
      <c r="C4" s="19" t="s">
        <v>53</v>
      </c>
    </row>
    <row r="5" spans="2:8">
      <c r="B5" s="23">
        <v>41</v>
      </c>
      <c r="C5" s="19" t="s">
        <v>55</v>
      </c>
    </row>
    <row r="6" spans="2:8">
      <c r="B6" s="23">
        <f>B4*275</f>
        <v>166941.00912500001</v>
      </c>
      <c r="C6" s="19" t="s">
        <v>56</v>
      </c>
    </row>
    <row r="7" spans="2:8">
      <c r="B7" s="11"/>
      <c r="C7" s="11"/>
    </row>
    <row r="8" spans="2:8">
      <c r="B8" s="14" t="s">
        <v>48</v>
      </c>
      <c r="C8" s="14" t="s">
        <v>49</v>
      </c>
      <c r="D8" s="14" t="s">
        <v>50</v>
      </c>
      <c r="E8" s="14" t="s">
        <v>51</v>
      </c>
      <c r="G8" s="26" t="s">
        <v>100</v>
      </c>
      <c r="H8" s="27" t="s">
        <v>105</v>
      </c>
    </row>
    <row r="9" spans="2:8">
      <c r="B9" s="11" t="s">
        <v>32</v>
      </c>
      <c r="C9" s="11" t="s">
        <v>28</v>
      </c>
      <c r="D9" s="16">
        <v>41.423723000000003</v>
      </c>
      <c r="E9" s="16">
        <f>D9*275</f>
        <v>11391.523825</v>
      </c>
      <c r="G9" s="23" t="s">
        <v>101</v>
      </c>
      <c r="H9" s="10" t="s">
        <v>106</v>
      </c>
    </row>
    <row r="10" spans="2:8">
      <c r="B10" s="11"/>
      <c r="C10" s="11"/>
      <c r="D10" s="10">
        <f>D9</f>
        <v>41.423723000000003</v>
      </c>
      <c r="E10" s="10">
        <f>D10*275</f>
        <v>11391.523825</v>
      </c>
      <c r="G10" s="23" t="s">
        <v>102</v>
      </c>
      <c r="H10" s="10" t="s">
        <v>107</v>
      </c>
    </row>
    <row r="11" spans="2:8">
      <c r="B11" s="11"/>
      <c r="C11" s="11"/>
      <c r="G11" s="23" t="s">
        <v>103</v>
      </c>
      <c r="H11" s="10" t="s">
        <v>108</v>
      </c>
    </row>
    <row r="12" spans="2:8">
      <c r="B12" s="11" t="s">
        <v>33</v>
      </c>
      <c r="C12" s="20" t="s">
        <v>47</v>
      </c>
      <c r="D12" s="21">
        <v>175.474538</v>
      </c>
      <c r="E12" s="21">
        <f>D12*275</f>
        <v>48255.497949999997</v>
      </c>
      <c r="G12" s="23" t="s">
        <v>104</v>
      </c>
      <c r="H12" s="10" t="s">
        <v>109</v>
      </c>
    </row>
    <row r="13" spans="2:8">
      <c r="B13" s="11" t="s">
        <v>33</v>
      </c>
      <c r="C13" s="11" t="s">
        <v>28</v>
      </c>
      <c r="D13" s="10">
        <v>446.72671000000003</v>
      </c>
      <c r="E13" s="10">
        <f>D13*275</f>
        <v>122849.84525000001</v>
      </c>
    </row>
    <row r="14" spans="2:8">
      <c r="B14" s="11" t="s">
        <v>33</v>
      </c>
      <c r="C14" s="11" t="s">
        <v>29</v>
      </c>
      <c r="D14" s="15">
        <v>34.979849000000002</v>
      </c>
      <c r="E14" s="15">
        <f>D14*275</f>
        <v>9619.4584750000013</v>
      </c>
    </row>
    <row r="15" spans="2:8">
      <c r="B15" s="11"/>
      <c r="C15" s="11"/>
      <c r="D15" s="10">
        <f>SUM(D13:D14)</f>
        <v>481.70655900000003</v>
      </c>
      <c r="E15" s="10">
        <f>SUM(E13:E14)</f>
        <v>132469.30372500001</v>
      </c>
    </row>
    <row r="16" spans="2:8">
      <c r="B16" s="11"/>
      <c r="C16" s="11"/>
    </row>
    <row r="17" spans="2:5">
      <c r="B17" s="11"/>
      <c r="C17" s="11"/>
    </row>
    <row r="18" spans="2:5">
      <c r="B18" s="11" t="s">
        <v>44</v>
      </c>
      <c r="C18" s="20" t="s">
        <v>47</v>
      </c>
      <c r="D18" s="24">
        <v>0.57688399999999995</v>
      </c>
      <c r="E18" s="24">
        <v>275</v>
      </c>
    </row>
    <row r="19" spans="2:5">
      <c r="B19" s="11"/>
      <c r="C19" s="11"/>
      <c r="D19" s="10">
        <v>0</v>
      </c>
      <c r="E19" s="10">
        <v>0</v>
      </c>
    </row>
    <row r="20" spans="2:5">
      <c r="B20" s="11"/>
      <c r="C20" s="11"/>
    </row>
    <row r="21" spans="2:5">
      <c r="B21" s="11" t="s">
        <v>45</v>
      </c>
      <c r="C21" s="20" t="s">
        <v>47</v>
      </c>
      <c r="D21" s="21">
        <v>201.31854000000001</v>
      </c>
      <c r="E21" s="25">
        <f>D21*275</f>
        <v>55362.5985</v>
      </c>
    </row>
    <row r="22" spans="2:5">
      <c r="B22" s="11" t="s">
        <v>45</v>
      </c>
      <c r="C22" s="11" t="s">
        <v>28</v>
      </c>
      <c r="D22" s="10">
        <v>70.777530999999996</v>
      </c>
      <c r="E22" s="17">
        <f>D22*275</f>
        <v>19463.821024999997</v>
      </c>
    </row>
    <row r="23" spans="2:5">
      <c r="B23" s="11" t="s">
        <v>45</v>
      </c>
      <c r="C23" s="11" t="s">
        <v>29</v>
      </c>
      <c r="D23" s="10">
        <v>8.6743629999999996</v>
      </c>
      <c r="E23" s="17">
        <f>D23*275</f>
        <v>2385.4498249999997</v>
      </c>
    </row>
    <row r="24" spans="2:5">
      <c r="B24" s="11" t="s">
        <v>45</v>
      </c>
      <c r="C24" s="11" t="s">
        <v>30</v>
      </c>
      <c r="D24" s="15">
        <v>4.4760390000000001</v>
      </c>
      <c r="E24" s="15">
        <f>D24*275</f>
        <v>1230.910725</v>
      </c>
    </row>
    <row r="25" spans="2:5">
      <c r="D25" s="10">
        <f>SUM(D22:D24)</f>
        <v>83.927932999999996</v>
      </c>
      <c r="E25" s="10">
        <f>SUM(E22:E24)</f>
        <v>23080.181574999999</v>
      </c>
    </row>
  </sheetData>
  <pageMargins left="0.7" right="0.7" top="0.75" bottom="0.75" header="0.3" footer="0.3"/>
  <pageSetup paperSize="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1:H22"/>
  <sheetViews>
    <sheetView workbookViewId="0"/>
  </sheetViews>
  <sheetFormatPr defaultRowHeight="12.75"/>
  <cols>
    <col min="1" max="1" width="5.7109375" style="10" customWidth="1"/>
    <col min="2" max="2" width="14.140625" style="10" customWidth="1"/>
    <col min="3" max="4" width="9.140625" style="10"/>
    <col min="5" max="5" width="12" style="10" bestFit="1" customWidth="1"/>
    <col min="6" max="16384" width="9.140625" style="10"/>
  </cols>
  <sheetData>
    <row r="1" spans="2:8">
      <c r="B1" s="11"/>
      <c r="C1" s="11"/>
    </row>
    <row r="2" spans="2:8">
      <c r="B2" s="22" t="s">
        <v>59</v>
      </c>
      <c r="C2" s="11"/>
    </row>
    <row r="3" spans="2:8">
      <c r="B3" s="13"/>
      <c r="C3" s="11"/>
    </row>
    <row r="4" spans="2:8">
      <c r="B4" s="23">
        <f>D9+D14+D22</f>
        <v>607.05813200000011</v>
      </c>
      <c r="C4" s="19" t="s">
        <v>53</v>
      </c>
    </row>
    <row r="5" spans="2:8">
      <c r="B5" s="23">
        <v>41</v>
      </c>
      <c r="C5" s="19" t="s">
        <v>55</v>
      </c>
    </row>
    <row r="6" spans="2:8">
      <c r="B6" s="23">
        <f>B4*275</f>
        <v>166940.98630000002</v>
      </c>
      <c r="C6" s="19" t="s">
        <v>56</v>
      </c>
    </row>
    <row r="7" spans="2:8">
      <c r="B7" s="11"/>
      <c r="C7" s="11"/>
    </row>
    <row r="8" spans="2:8">
      <c r="B8" s="14" t="s">
        <v>48</v>
      </c>
      <c r="C8" s="14" t="s">
        <v>49</v>
      </c>
      <c r="D8" s="14" t="s">
        <v>50</v>
      </c>
      <c r="E8" s="14" t="s">
        <v>51</v>
      </c>
      <c r="G8" s="26" t="s">
        <v>100</v>
      </c>
      <c r="H8" s="27" t="s">
        <v>105</v>
      </c>
    </row>
    <row r="9" spans="2:8">
      <c r="B9" s="11" t="s">
        <v>32</v>
      </c>
      <c r="C9" s="11" t="s">
        <v>28</v>
      </c>
      <c r="D9" s="10">
        <v>41.423723000000003</v>
      </c>
      <c r="E9" s="10">
        <f>D9*275</f>
        <v>11391.523825</v>
      </c>
      <c r="G9" s="23" t="s">
        <v>101</v>
      </c>
      <c r="H9" s="10" t="s">
        <v>106</v>
      </c>
    </row>
    <row r="10" spans="2:8">
      <c r="B10" s="11"/>
      <c r="C10" s="11"/>
      <c r="G10" s="23" t="s">
        <v>102</v>
      </c>
      <c r="H10" s="10" t="s">
        <v>107</v>
      </c>
    </row>
    <row r="11" spans="2:8">
      <c r="B11" s="20" t="s">
        <v>33</v>
      </c>
      <c r="C11" s="20" t="s">
        <v>47</v>
      </c>
      <c r="D11" s="21">
        <v>164.632553</v>
      </c>
      <c r="E11" s="21">
        <f t="shared" ref="E11:E21" si="0">D11*275</f>
        <v>45273.952075000001</v>
      </c>
      <c r="G11" s="23" t="s">
        <v>103</v>
      </c>
      <c r="H11" s="10" t="s">
        <v>108</v>
      </c>
    </row>
    <row r="12" spans="2:8">
      <c r="B12" s="11" t="s">
        <v>33</v>
      </c>
      <c r="C12" s="11" t="s">
        <v>28</v>
      </c>
      <c r="D12" s="10">
        <v>446.72662700000001</v>
      </c>
      <c r="E12" s="10">
        <f t="shared" si="0"/>
        <v>122849.82242500001</v>
      </c>
      <c r="G12" s="23" t="s">
        <v>104</v>
      </c>
      <c r="H12" s="10" t="s">
        <v>109</v>
      </c>
    </row>
    <row r="13" spans="2:8">
      <c r="B13" s="11" t="s">
        <v>33</v>
      </c>
      <c r="C13" s="11" t="s">
        <v>29</v>
      </c>
      <c r="D13" s="15">
        <v>34.979849000000002</v>
      </c>
      <c r="E13" s="15">
        <f t="shared" si="0"/>
        <v>9619.4584750000013</v>
      </c>
    </row>
    <row r="14" spans="2:8">
      <c r="B14" s="11"/>
      <c r="C14" s="11"/>
      <c r="D14" s="10">
        <f>SUM(D12:D13)</f>
        <v>481.70647600000001</v>
      </c>
      <c r="E14" s="10">
        <f>SUM(E12:E13)</f>
        <v>132469.28090000001</v>
      </c>
    </row>
    <row r="15" spans="2:8">
      <c r="B15" s="11"/>
      <c r="C15" s="11"/>
    </row>
    <row r="16" spans="2:8">
      <c r="B16" s="20" t="s">
        <v>126</v>
      </c>
      <c r="C16" s="20" t="s">
        <v>47</v>
      </c>
      <c r="D16" s="21">
        <v>10.838428</v>
      </c>
      <c r="E16" s="21">
        <f t="shared" si="0"/>
        <v>2980.5677000000001</v>
      </c>
    </row>
    <row r="17" spans="2:5">
      <c r="B17" s="11"/>
      <c r="C17" s="11"/>
    </row>
    <row r="18" spans="2:5">
      <c r="B18" s="20" t="s">
        <v>45</v>
      </c>
      <c r="C18" s="20" t="s">
        <v>47</v>
      </c>
      <c r="D18" s="21">
        <v>201.206738</v>
      </c>
      <c r="E18" s="21">
        <f t="shared" si="0"/>
        <v>55331.85295</v>
      </c>
    </row>
    <row r="19" spans="2:5">
      <c r="B19" s="11" t="s">
        <v>45</v>
      </c>
      <c r="C19" s="11" t="s">
        <v>28</v>
      </c>
      <c r="D19" s="10">
        <v>70.777530999999996</v>
      </c>
      <c r="E19" s="10">
        <f t="shared" si="0"/>
        <v>19463.821024999997</v>
      </c>
    </row>
    <row r="20" spans="2:5">
      <c r="B20" s="11" t="s">
        <v>45</v>
      </c>
      <c r="C20" s="11" t="s">
        <v>29</v>
      </c>
      <c r="D20" s="10">
        <v>8.6743629999999996</v>
      </c>
      <c r="E20" s="10">
        <f t="shared" si="0"/>
        <v>2385.4498249999997</v>
      </c>
    </row>
    <row r="21" spans="2:5">
      <c r="B21" s="11" t="s">
        <v>45</v>
      </c>
      <c r="C21" s="11" t="s">
        <v>30</v>
      </c>
      <c r="D21" s="15">
        <v>4.4760390000000001</v>
      </c>
      <c r="E21" s="15">
        <f t="shared" si="0"/>
        <v>1230.910725</v>
      </c>
    </row>
    <row r="22" spans="2:5">
      <c r="D22" s="10">
        <f>SUM(D19:D21)</f>
        <v>83.927932999999996</v>
      </c>
      <c r="E22" s="10">
        <f>SUM(E19:E21)</f>
        <v>23080.181574999999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Z39"/>
  <sheetViews>
    <sheetView workbookViewId="0"/>
  </sheetViews>
  <sheetFormatPr defaultColWidth="9.140625" defaultRowHeight="11.25"/>
  <cols>
    <col min="1" max="1" width="2.7109375" style="28" customWidth="1"/>
    <col min="2" max="2" width="21.140625" style="51" hidden="1" customWidth="1"/>
    <col min="3" max="3" width="36.28515625" style="52" hidden="1" customWidth="1"/>
    <col min="4" max="4" width="9.28515625" style="50" customWidth="1"/>
    <col min="5" max="5" width="15" style="50" customWidth="1"/>
    <col min="6" max="8" width="12.5703125" style="50" customWidth="1"/>
    <col min="9" max="9" width="14.5703125" style="50" customWidth="1"/>
    <col min="10" max="13" width="12.7109375" style="50" customWidth="1"/>
    <col min="14" max="15" width="12.7109375" style="28" customWidth="1"/>
    <col min="16" max="16" width="16.42578125" style="28" bestFit="1" customWidth="1"/>
    <col min="17" max="17" width="13.28515625" style="28" customWidth="1"/>
    <col min="18" max="18" width="7.85546875" style="28" bestFit="1" customWidth="1"/>
    <col min="19" max="26" width="10.7109375" style="28" customWidth="1"/>
    <col min="27" max="27" width="13.28515625" style="28" bestFit="1" customWidth="1"/>
    <col min="28" max="28" width="13" style="28" bestFit="1" customWidth="1"/>
    <col min="29" max="33" width="13.28515625" style="28" bestFit="1" customWidth="1"/>
    <col min="34" max="16384" width="9.140625" style="28"/>
  </cols>
  <sheetData>
    <row r="1" spans="2:26" ht="12.75">
      <c r="D1" s="53" t="s">
        <v>62</v>
      </c>
      <c r="E1" s="54"/>
      <c r="F1" s="54"/>
      <c r="G1" s="54"/>
      <c r="H1" s="54"/>
      <c r="I1" s="54"/>
      <c r="J1" s="55"/>
      <c r="K1" s="55"/>
      <c r="L1" s="55"/>
      <c r="M1" s="55"/>
      <c r="N1" s="55"/>
      <c r="O1" s="55"/>
      <c r="P1" s="55"/>
    </row>
    <row r="2" spans="2:26">
      <c r="B2" s="56"/>
      <c r="C2" s="48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2:26" ht="12" thickBot="1">
      <c r="B3" s="56"/>
      <c r="C3" s="48"/>
      <c r="D3" s="117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R3" s="117" t="s">
        <v>111</v>
      </c>
    </row>
    <row r="4" spans="2:26" s="59" customFormat="1" ht="12" thickBot="1">
      <c r="B4" s="122" t="str">
        <f>[1]Targets!C2</f>
        <v>Natural Disturbance Zone (NDZ)</v>
      </c>
      <c r="C4" s="124" t="str">
        <f>[1]Targets!E2</f>
        <v>NDU/Merged Biogeoclimatic Units</v>
      </c>
      <c r="D4" s="126" t="s">
        <v>63</v>
      </c>
      <c r="E4" s="128" t="s">
        <v>64</v>
      </c>
      <c r="F4" s="130" t="s">
        <v>65</v>
      </c>
      <c r="G4" s="131"/>
      <c r="H4" s="130" t="s">
        <v>66</v>
      </c>
      <c r="I4" s="131"/>
      <c r="J4" s="119" t="s">
        <v>110</v>
      </c>
      <c r="K4" s="120"/>
      <c r="L4" s="120"/>
      <c r="M4" s="120"/>
      <c r="N4" s="120"/>
      <c r="O4" s="120"/>
      <c r="P4" s="120"/>
      <c r="Q4" s="121"/>
      <c r="R4" s="29"/>
      <c r="S4" s="30"/>
      <c r="T4" s="31"/>
      <c r="U4" s="32" t="s">
        <v>98</v>
      </c>
      <c r="V4" s="31"/>
      <c r="W4" s="31"/>
      <c r="X4" s="32"/>
      <c r="Y4" s="57"/>
      <c r="Z4" s="58"/>
    </row>
    <row r="5" spans="2:26" s="59" customFormat="1" ht="34.5" thickBot="1">
      <c r="B5" s="123"/>
      <c r="C5" s="125"/>
      <c r="D5" s="127"/>
      <c r="E5" s="129"/>
      <c r="F5" s="60" t="s">
        <v>67</v>
      </c>
      <c r="G5" s="61" t="s">
        <v>68</v>
      </c>
      <c r="H5" s="60" t="s">
        <v>69</v>
      </c>
      <c r="I5" s="61" t="s">
        <v>70</v>
      </c>
      <c r="J5" s="62" t="str">
        <f>IF('[1]Input Data'!H6="&lt;&gt;","No Licensee",'[1]Input Data'!H6)</f>
        <v>No Licensee</v>
      </c>
      <c r="K5" s="63" t="str">
        <f>IF('[1]Input Data'!I6="&lt;&gt;","No Licensee",'[1]Input Data'!I6)</f>
        <v>BC Timber Sales</v>
      </c>
      <c r="L5" s="63" t="str">
        <f>IF('[1]Input Data'!J6="&lt;&gt;","No Licensee",'[1]Input Data'!J6)</f>
        <v>Canadian Forest Products Ltd.</v>
      </c>
      <c r="M5" s="63" t="str">
        <f>IF('[1]Input Data'!K6="&lt;&gt;","No Licensee",'[1]Input Data'!K6)</f>
        <v>Carrier Lumber Ltd.</v>
      </c>
      <c r="N5" s="63" t="str">
        <f>IF('[1]Input Data'!L6="&lt;&gt;","No Licensee",'[1]Input Data'!L6)</f>
        <v>Herrick Sacred Area</v>
      </c>
      <c r="O5" s="63" t="str">
        <f>IF('[1]Input Data'!M6="&lt;&gt;","No Licensee",'[1]Input Data'!M6)</f>
        <v>Sinclar Group Forest Products Ltd.</v>
      </c>
      <c r="P5" s="64" t="str">
        <f>IF('[1]Input Data'!N6="&lt;&gt;","No Licensee",'[1]Input Data'!N6)</f>
        <v>Unavailable - UWR</v>
      </c>
      <c r="Q5" s="65" t="s">
        <v>71</v>
      </c>
      <c r="R5" s="33" t="s">
        <v>99</v>
      </c>
      <c r="S5" s="66" t="s">
        <v>32</v>
      </c>
      <c r="T5" s="67" t="s">
        <v>33</v>
      </c>
      <c r="U5" s="67" t="s">
        <v>34</v>
      </c>
      <c r="V5" s="67" t="s">
        <v>35</v>
      </c>
      <c r="W5" s="67" t="s">
        <v>39</v>
      </c>
      <c r="X5" s="68" t="s">
        <v>41</v>
      </c>
      <c r="Y5" s="69" t="s">
        <v>43</v>
      </c>
      <c r="Z5" s="70" t="s">
        <v>46</v>
      </c>
    </row>
    <row r="6" spans="2:26" s="84" customFormat="1">
      <c r="B6" s="71" t="str">
        <f>[1]Targets!C3</f>
        <v>Boreal Foothills</v>
      </c>
      <c r="C6" s="72" t="str">
        <f>[1]Targets!E3</f>
        <v>Boreal Foothills - Mountain ESSFmv 2</v>
      </c>
      <c r="D6" s="73" t="s">
        <v>72</v>
      </c>
      <c r="E6" s="34">
        <f>'[1]Input Data'!E7</f>
        <v>7030.9375509557258</v>
      </c>
      <c r="F6" s="74">
        <f>[1]Targets!G3</f>
        <v>0.33</v>
      </c>
      <c r="G6" s="35">
        <f>E6*F6</f>
        <v>2320.2093918153896</v>
      </c>
      <c r="H6" s="36">
        <f>SUM('[1]Input Data'!E36)</f>
        <v>5973.9863463292259</v>
      </c>
      <c r="I6" s="75">
        <f>H6/E6</f>
        <v>0.84967137071458887</v>
      </c>
      <c r="J6" s="74">
        <f>IF('[1]Input Data'!H7="","x",(SUM('[1]Input Data'!H36)-('[1]Results - Old Forest'!$F6*'[1]Input Data'!H7)))</f>
        <v>3653.7769545138362</v>
      </c>
      <c r="K6" s="76">
        <f>IF('[1]Input Data'!I7="","x",(SUM('[1]Input Data'!I36)-('[1]Results - Old Forest'!$F6*'[1]Input Data'!I7)))</f>
        <v>0</v>
      </c>
      <c r="L6" s="76">
        <f>IF('[1]Input Data'!J7="","x",(SUM('[1]Input Data'!J36)-('[1]Results - Old Forest'!$F6*'[1]Input Data'!J7)))</f>
        <v>0</v>
      </c>
      <c r="M6" s="76">
        <f>IF('[1]Input Data'!K7="","x",(SUM('[1]Input Data'!K36)-('[1]Results - Old Forest'!$F6*'[1]Input Data'!K7)))</f>
        <v>0</v>
      </c>
      <c r="N6" s="76">
        <f>IF('[1]Input Data'!L7="","x",(SUM('[1]Input Data'!L36)-('[1]Results - Old Forest'!$F6*'[1]Input Data'!L7)))</f>
        <v>0</v>
      </c>
      <c r="O6" s="76">
        <f>IF('[1]Input Data'!M7="","x",(SUM('[1]Input Data'!M36)-('[1]Results - Old Forest'!$F6*'[1]Input Data'!M7)))</f>
        <v>0</v>
      </c>
      <c r="P6" s="77">
        <f>IF('[1]Input Data'!N7="","x",(SUM('[1]Input Data'!N36)-('[1]Results - Old Forest'!$F6*'[1]Input Data'!N7)))</f>
        <v>0</v>
      </c>
      <c r="Q6" s="78">
        <f t="shared" ref="Q6:Q30" si="0">SUM(J6:P6)</f>
        <v>3653.7769545138362</v>
      </c>
      <c r="R6" s="79">
        <f>SUM(S6:Z6)</f>
        <v>0</v>
      </c>
      <c r="S6" s="80"/>
      <c r="T6" s="81"/>
      <c r="U6" s="81"/>
      <c r="V6" s="81"/>
      <c r="W6" s="81"/>
      <c r="X6" s="82"/>
      <c r="Y6" s="81"/>
      <c r="Z6" s="83"/>
    </row>
    <row r="7" spans="2:26" s="84" customFormat="1">
      <c r="B7" s="85" t="str">
        <f>[1]Targets!C4</f>
        <v>McGregor</v>
      </c>
      <c r="C7" s="86" t="str">
        <f>[1]Targets!E4</f>
        <v>McGregor Plateau ESSFwk 2</v>
      </c>
      <c r="D7" s="87" t="s">
        <v>73</v>
      </c>
      <c r="E7" s="37">
        <f>'[1]Input Data'!E8</f>
        <v>15191.255642620346</v>
      </c>
      <c r="F7" s="88">
        <f>[1]Targets!G4</f>
        <v>0.26</v>
      </c>
      <c r="G7" s="38">
        <f t="shared" ref="G7:G30" si="1">E7*F7</f>
        <v>3949.7264670812901</v>
      </c>
      <c r="H7" s="39">
        <f>SUM('[1]Input Data'!E37)</f>
        <v>7593.640376130169</v>
      </c>
      <c r="I7" s="89">
        <f t="shared" ref="I7:I30" si="2">H7/E7</f>
        <v>0.49986917176389106</v>
      </c>
      <c r="J7" s="88">
        <f>IF('[1]Input Data'!H8="","x",(SUM('[1]Input Data'!H37)-('[1]Results - Old Forest'!$F7*'[1]Input Data'!H8)))</f>
        <v>-2.9713456251697163</v>
      </c>
      <c r="K7" s="90">
        <f>IF('[1]Input Data'!I8="","x",(SUM('[1]Input Data'!I37)-('[1]Results - Old Forest'!$F7*'[1]Input Data'!I8)))</f>
        <v>525.90994185416173</v>
      </c>
      <c r="L7" s="90">
        <f>IF('[1]Input Data'!J8="","x",(SUM('[1]Input Data'!J37)-('[1]Results - Old Forest'!$F7*'[1]Input Data'!J8)))</f>
        <v>173.01342456807197</v>
      </c>
      <c r="M7" s="90">
        <f>IF('[1]Input Data'!K8="","x",(SUM('[1]Input Data'!K37)-('[1]Results - Old Forest'!$F7*'[1]Input Data'!K8)))</f>
        <v>0.33934222921742863</v>
      </c>
      <c r="N7" s="90">
        <f>IF('[1]Input Data'!L8="","x",(SUM('[1]Input Data'!L37)-('[1]Results - Old Forest'!$F7*'[1]Input Data'!L8)))</f>
        <v>0</v>
      </c>
      <c r="O7" s="90">
        <f>IF('[1]Input Data'!M8="","x",(SUM('[1]Input Data'!M37)-('[1]Results - Old Forest'!$F7*'[1]Input Data'!M8)))</f>
        <v>2947.6225460225978</v>
      </c>
      <c r="P7" s="91">
        <f>IF('[1]Input Data'!N8="","x",(SUM('[1]Input Data'!N37)-('[1]Results - Old Forest'!$F7*'[1]Input Data'!N8)))</f>
        <v>0</v>
      </c>
      <c r="Q7" s="92">
        <f t="shared" si="0"/>
        <v>3643.9139090488793</v>
      </c>
      <c r="R7" s="40">
        <f>SUM(S7:Z7)</f>
        <v>1346.6581299999998</v>
      </c>
      <c r="S7" s="93">
        <v>217.85458</v>
      </c>
      <c r="T7" s="94">
        <v>102.702203</v>
      </c>
      <c r="U7" s="94"/>
      <c r="V7" s="94">
        <v>0.50786600000000004</v>
      </c>
      <c r="W7" s="94"/>
      <c r="X7" s="95">
        <v>8.7916790000000002</v>
      </c>
      <c r="Y7" s="94"/>
      <c r="Z7" s="96">
        <v>1016.801802</v>
      </c>
    </row>
    <row r="8" spans="2:26" s="84" customFormat="1">
      <c r="B8" s="85" t="str">
        <f>[1]Targets!C5</f>
        <v>McGregor</v>
      </c>
      <c r="C8" s="86" t="str">
        <f>[1]Targets!E5</f>
        <v>McGregor Plateau SBS mk 1</v>
      </c>
      <c r="D8" s="87" t="s">
        <v>74</v>
      </c>
      <c r="E8" s="37">
        <f>'[1]Input Data'!E9</f>
        <v>67970.039761847496</v>
      </c>
      <c r="F8" s="88">
        <f>[1]Targets!G5</f>
        <v>0.12</v>
      </c>
      <c r="G8" s="38">
        <f t="shared" si="1"/>
        <v>8156.4047714216995</v>
      </c>
      <c r="H8" s="39">
        <f>SUM('[1]Input Data'!E38)</f>
        <v>24970.70396851383</v>
      </c>
      <c r="I8" s="89">
        <f t="shared" si="2"/>
        <v>0.36737809858587467</v>
      </c>
      <c r="J8" s="88">
        <f>IF('[1]Input Data'!H9="","x",(SUM('[1]Input Data'!H38)-('[1]Results - Old Forest'!$F8*'[1]Input Data'!H9)))</f>
        <v>455.74473441512413</v>
      </c>
      <c r="K8" s="90">
        <f>IF('[1]Input Data'!I9="","x",(SUM('[1]Input Data'!I38)-('[1]Results - Old Forest'!$F8*'[1]Input Data'!I9)))</f>
        <v>7034.2236540661233</v>
      </c>
      <c r="L8" s="90">
        <f>IF('[1]Input Data'!J9="","x",(SUM('[1]Input Data'!J38)-('[1]Results - Old Forest'!$F8*'[1]Input Data'!J9)))</f>
        <v>842.64830889003656</v>
      </c>
      <c r="M8" s="90">
        <f>IF('[1]Input Data'!K9="","x",(SUM('[1]Input Data'!K38)-('[1]Results - Old Forest'!$F8*'[1]Input Data'!K9)))</f>
        <v>-200.28911220972492</v>
      </c>
      <c r="N8" s="90">
        <f>IF('[1]Input Data'!L9="","x",(SUM('[1]Input Data'!L38)-('[1]Results - Old Forest'!$F8*'[1]Input Data'!L9)))</f>
        <v>0</v>
      </c>
      <c r="O8" s="90">
        <f>IF('[1]Input Data'!M9="","x",(SUM('[1]Input Data'!M38)-('[1]Results - Old Forest'!$F8*'[1]Input Data'!M9)))</f>
        <v>8681.9716119305685</v>
      </c>
      <c r="P8" s="91">
        <f>IF('[1]Input Data'!N9="","x",(SUM('[1]Input Data'!N38)-('[1]Results - Old Forest'!$F8*'[1]Input Data'!N9)))</f>
        <v>0</v>
      </c>
      <c r="Q8" s="92">
        <f t="shared" si="0"/>
        <v>16814.299197092128</v>
      </c>
      <c r="R8" s="40">
        <f t="shared" ref="R8:R29" si="3">SUM(S8:Z8)</f>
        <v>2976.1597389999997</v>
      </c>
      <c r="S8" s="93">
        <v>720.66988500000002</v>
      </c>
      <c r="T8" s="94">
        <v>260.71848699999998</v>
      </c>
      <c r="U8" s="94"/>
      <c r="V8" s="94">
        <v>1.1705350000000001</v>
      </c>
      <c r="W8" s="94">
        <v>0.68921100000000002</v>
      </c>
      <c r="X8" s="95">
        <v>50.370168</v>
      </c>
      <c r="Y8" s="94"/>
      <c r="Z8" s="96">
        <v>1942.541453</v>
      </c>
    </row>
    <row r="9" spans="2:26" s="84" customFormat="1">
      <c r="B9" s="85" t="str">
        <f>[1]Targets!C6</f>
        <v>McGregor</v>
      </c>
      <c r="C9" s="86" t="str">
        <f>[1]Targets!E6</f>
        <v>McGregor Plateau SBS wk 1</v>
      </c>
      <c r="D9" s="97" t="s">
        <v>75</v>
      </c>
      <c r="E9" s="41">
        <f>'[1]Input Data'!E10</f>
        <v>211174.41156068587</v>
      </c>
      <c r="F9" s="98">
        <f>[1]Targets!G6</f>
        <v>0.26</v>
      </c>
      <c r="G9" s="42">
        <f t="shared" si="1"/>
        <v>54905.347005778327</v>
      </c>
      <c r="H9" s="43">
        <f>SUM('[1]Input Data'!E39)</f>
        <v>0</v>
      </c>
      <c r="I9" s="99">
        <f t="shared" si="2"/>
        <v>0</v>
      </c>
      <c r="J9" s="98">
        <f>IF('[1]Input Data'!H10="","x",(SUM('[1]Input Data'!H39)-('[1]Results - Old Forest'!$F9*'[1]Input Data'!H10)))</f>
        <v>-897.95817281039979</v>
      </c>
      <c r="K9" s="100">
        <f>IF('[1]Input Data'!I10="","x",(SUM('[1]Input Data'!I39)-('[1]Results - Old Forest'!$F9*'[1]Input Data'!I10)))</f>
        <v>-22860.058802439115</v>
      </c>
      <c r="L9" s="100">
        <f>IF('[1]Input Data'!J10="","x",(SUM('[1]Input Data'!J39)-('[1]Results - Old Forest'!$F9*'[1]Input Data'!J10)))</f>
        <v>-14713.013172935332</v>
      </c>
      <c r="M9" s="100">
        <f>IF('[1]Input Data'!K10="","x",(SUM('[1]Input Data'!K39)-('[1]Results - Old Forest'!$F9*'[1]Input Data'!K10)))</f>
        <v>-2874.6903514683454</v>
      </c>
      <c r="N9" s="100">
        <f>IF('[1]Input Data'!L10="","x",(SUM('[1]Input Data'!L39)-('[1]Results - Old Forest'!$F9*'[1]Input Data'!L10)))</f>
        <v>0</v>
      </c>
      <c r="O9" s="100">
        <f>IF('[1]Input Data'!M10="","x",(SUM('[1]Input Data'!M39)-('[1]Results - Old Forest'!$F9*'[1]Input Data'!M10)))</f>
        <v>-13559.626506125136</v>
      </c>
      <c r="P9" s="101">
        <f>IF('[1]Input Data'!N10="","x",(SUM('[1]Input Data'!N39)-('[1]Results - Old Forest'!$F9*'[1]Input Data'!N10)))</f>
        <v>0</v>
      </c>
      <c r="Q9" s="102">
        <f t="shared" si="0"/>
        <v>-54905.347005778327</v>
      </c>
      <c r="R9" s="40">
        <f t="shared" si="3"/>
        <v>8626.8015899999991</v>
      </c>
      <c r="S9" s="93">
        <v>2939.0774759999999</v>
      </c>
      <c r="T9" s="94">
        <v>1351.8431599999999</v>
      </c>
      <c r="U9" s="94">
        <v>129.76177200000001</v>
      </c>
      <c r="V9" s="94">
        <v>6.0634370000000004</v>
      </c>
      <c r="W9" s="94"/>
      <c r="X9" s="95">
        <v>847.94153400000005</v>
      </c>
      <c r="Y9" s="94"/>
      <c r="Z9" s="96">
        <v>3352.1142110000001</v>
      </c>
    </row>
    <row r="10" spans="2:26" s="84" customFormat="1">
      <c r="B10" s="85" t="str">
        <f>[1]Targets!C7</f>
        <v>Moist Interior</v>
      </c>
      <c r="C10" s="86" t="str">
        <f>[1]Targets!E7</f>
        <v>Moist Interior - Mountain ESSFmv 3</v>
      </c>
      <c r="D10" s="87" t="s">
        <v>76</v>
      </c>
      <c r="E10" s="37">
        <f>'[1]Input Data'!E11</f>
        <v>14085.803664967956</v>
      </c>
      <c r="F10" s="88">
        <f>[1]Targets!G7</f>
        <v>0.28999999999999998</v>
      </c>
      <c r="G10" s="38">
        <f>E10*F10</f>
        <v>4084.8830628407072</v>
      </c>
      <c r="H10" s="39">
        <f>SUM('[1]Input Data'!E40)</f>
        <v>3928.6131740895571</v>
      </c>
      <c r="I10" s="89">
        <f t="shared" si="2"/>
        <v>0.27890585922762784</v>
      </c>
      <c r="J10" s="88">
        <f>IF('[1]Input Data'!H11="","x",(SUM('[1]Input Data'!H40)-('[1]Results - Old Forest'!$F10*'[1]Input Data'!H11)))</f>
        <v>-52.39166030252261</v>
      </c>
      <c r="K10" s="90">
        <f>IF('[1]Input Data'!I11="","x",(SUM('[1]Input Data'!I40)-('[1]Results - Old Forest'!$F10*'[1]Input Data'!I11)))</f>
        <v>85.905077801647224</v>
      </c>
      <c r="L10" s="90">
        <f>IF('[1]Input Data'!J11="","x",(SUM('[1]Input Data'!J40)-('[1]Results - Old Forest'!$F10*'[1]Input Data'!J11)))</f>
        <v>-189.78330625027456</v>
      </c>
      <c r="M10" s="90">
        <f>IF('[1]Input Data'!K11="","x",(SUM('[1]Input Data'!K40)-('[1]Results - Old Forest'!$F10*'[1]Input Data'!K11)))</f>
        <v>0</v>
      </c>
      <c r="N10" s="90">
        <f>IF('[1]Input Data'!L11="","x",(SUM('[1]Input Data'!L40)-('[1]Results - Old Forest'!$F10*'[1]Input Data'!L11)))</f>
        <v>0</v>
      </c>
      <c r="O10" s="90">
        <f>IF('[1]Input Data'!M11="","x",(SUM('[1]Input Data'!M40)-('[1]Results - Old Forest'!$F10*'[1]Input Data'!M11)))</f>
        <v>0</v>
      </c>
      <c r="P10" s="91">
        <f>IF('[1]Input Data'!N11="","x",(SUM('[1]Input Data'!N40)-('[1]Results - Old Forest'!$F10*'[1]Input Data'!N11)))</f>
        <v>0</v>
      </c>
      <c r="Q10" s="92">
        <f t="shared" si="0"/>
        <v>-156.26988875114995</v>
      </c>
      <c r="R10" s="40">
        <f t="shared" si="3"/>
        <v>2.1984080000000001</v>
      </c>
      <c r="S10" s="93"/>
      <c r="T10" s="94">
        <v>2.1984080000000001</v>
      </c>
      <c r="U10" s="94"/>
      <c r="V10" s="94"/>
      <c r="W10" s="94"/>
      <c r="X10" s="95"/>
      <c r="Y10" s="94"/>
      <c r="Z10" s="96"/>
    </row>
    <row r="11" spans="2:26" s="84" customFormat="1">
      <c r="B11" s="85" t="str">
        <f>[1]Targets!C8</f>
        <v>Moist Interior</v>
      </c>
      <c r="C11" s="86" t="str">
        <f>[1]Targets!E8</f>
        <v>Moist Interior - Mountain ESSFwk 1</v>
      </c>
      <c r="D11" s="87" t="s">
        <v>77</v>
      </c>
      <c r="E11" s="37">
        <f>'[1]Input Data'!E12</f>
        <v>16361.978316706633</v>
      </c>
      <c r="F11" s="88">
        <f>[1]Targets!G8</f>
        <v>0.28999999999999998</v>
      </c>
      <c r="G11" s="38">
        <f t="shared" si="1"/>
        <v>4744.9737118449229</v>
      </c>
      <c r="H11" s="39">
        <f>SUM('[1]Input Data'!E41)</f>
        <v>6504.707704274183</v>
      </c>
      <c r="I11" s="89">
        <f t="shared" si="2"/>
        <v>0.39755019707075751</v>
      </c>
      <c r="J11" s="88">
        <f>IF('[1]Input Data'!H12="","x",(SUM('[1]Input Data'!H41)-('[1]Results - Old Forest'!$F11*'[1]Input Data'!H12)))</f>
        <v>0</v>
      </c>
      <c r="K11" s="90">
        <f>IF('[1]Input Data'!I12="","x",(SUM('[1]Input Data'!I41)-('[1]Results - Old Forest'!$F11*'[1]Input Data'!I12)))</f>
        <v>0</v>
      </c>
      <c r="L11" s="90">
        <f>IF('[1]Input Data'!J12="","x",(SUM('[1]Input Data'!J41)-('[1]Results - Old Forest'!$F11*'[1]Input Data'!J12)))</f>
        <v>1757.2977168080852</v>
      </c>
      <c r="M11" s="90">
        <f>IF('[1]Input Data'!K12="","x",(SUM('[1]Input Data'!K41)-('[1]Results - Old Forest'!$F11*'[1]Input Data'!K12)))</f>
        <v>2.436275621174989</v>
      </c>
      <c r="N11" s="90">
        <f>IF('[1]Input Data'!L12="","x",(SUM('[1]Input Data'!L41)-('[1]Results - Old Forest'!$F11*'[1]Input Data'!L12)))</f>
        <v>0</v>
      </c>
      <c r="O11" s="90">
        <f>IF('[1]Input Data'!M12="","x",(SUM('[1]Input Data'!M41)-('[1]Results - Old Forest'!$F11*'[1]Input Data'!M12)))</f>
        <v>0</v>
      </c>
      <c r="P11" s="91">
        <f>IF('[1]Input Data'!N12="","x",(SUM('[1]Input Data'!N41)-('[1]Results - Old Forest'!$F11*'[1]Input Data'!N12)))</f>
        <v>0</v>
      </c>
      <c r="Q11" s="92">
        <f t="shared" si="0"/>
        <v>1759.7339924292601</v>
      </c>
      <c r="R11" s="40">
        <f t="shared" si="3"/>
        <v>0</v>
      </c>
      <c r="S11" s="93"/>
      <c r="T11" s="94"/>
      <c r="U11" s="94"/>
      <c r="V11" s="94"/>
      <c r="W11" s="94"/>
      <c r="X11" s="95"/>
      <c r="Y11" s="94"/>
      <c r="Z11" s="96"/>
    </row>
    <row r="12" spans="2:26" s="84" customFormat="1">
      <c r="B12" s="85" t="str">
        <f>[1]Targets!C9</f>
        <v>Moist Interior</v>
      </c>
      <c r="C12" s="86" t="str">
        <f>[1]Targets!E9</f>
        <v>Moist Interior - Plateau SBS mh</v>
      </c>
      <c r="D12" s="87" t="s">
        <v>78</v>
      </c>
      <c r="E12" s="37">
        <f>'[1]Input Data'!E13</f>
        <v>4182.0214373698582</v>
      </c>
      <c r="F12" s="88">
        <f>[1]Targets!G9</f>
        <v>0.17</v>
      </c>
      <c r="G12" s="38">
        <f t="shared" si="1"/>
        <v>710.94364435287594</v>
      </c>
      <c r="H12" s="39">
        <f>SUM('[1]Input Data'!E42)</f>
        <v>1354.4880685590774</v>
      </c>
      <c r="I12" s="89">
        <f t="shared" si="2"/>
        <v>0.32388357851435051</v>
      </c>
      <c r="J12" s="88">
        <f>IF('[1]Input Data'!H13="","x",(SUM('[1]Input Data'!H42)-('[1]Results - Old Forest'!$F12*'[1]Input Data'!H13)))</f>
        <v>203.0378275247046</v>
      </c>
      <c r="K12" s="90">
        <f>IF('[1]Input Data'!I13="","x",(SUM('[1]Input Data'!I42)-('[1]Results - Old Forest'!$F12*'[1]Input Data'!I13)))</f>
        <v>174.90320507581561</v>
      </c>
      <c r="L12" s="90">
        <f>IF('[1]Input Data'!J13="","x",(SUM('[1]Input Data'!J42)-('[1]Results - Old Forest'!$F12*'[1]Input Data'!J13)))</f>
        <v>129.15904387183323</v>
      </c>
      <c r="M12" s="90">
        <f>IF('[1]Input Data'!K13="","x",(SUM('[1]Input Data'!K42)-('[1]Results - Old Forest'!$F12*'[1]Input Data'!K13)))</f>
        <v>136.44434773384796</v>
      </c>
      <c r="N12" s="90">
        <f>IF('[1]Input Data'!L13="","x",(SUM('[1]Input Data'!L42)-('[1]Results - Old Forest'!$F12*'[1]Input Data'!L13)))</f>
        <v>0</v>
      </c>
      <c r="O12" s="90">
        <f>IF('[1]Input Data'!M13="","x",(SUM('[1]Input Data'!M42)-('[1]Results - Old Forest'!$F12*'[1]Input Data'!M13)))</f>
        <v>0</v>
      </c>
      <c r="P12" s="91">
        <f>IF('[1]Input Data'!N13="","x",(SUM('[1]Input Data'!N42)-('[1]Results - Old Forest'!$F12*'[1]Input Data'!N13)))</f>
        <v>0</v>
      </c>
      <c r="Q12" s="92">
        <f t="shared" si="0"/>
        <v>643.54442420620137</v>
      </c>
      <c r="R12" s="40">
        <f t="shared" si="3"/>
        <v>0</v>
      </c>
      <c r="S12" s="93"/>
      <c r="T12" s="94"/>
      <c r="U12" s="94"/>
      <c r="V12" s="94"/>
      <c r="W12" s="94"/>
      <c r="X12" s="95"/>
      <c r="Y12" s="94"/>
      <c r="Z12" s="96"/>
    </row>
    <row r="13" spans="2:26" s="84" customFormat="1">
      <c r="B13" s="85" t="str">
        <f>[1]Targets!C10</f>
        <v>Moist Interior</v>
      </c>
      <c r="C13" s="86" t="str">
        <f>[1]Targets!E10</f>
        <v>Moist Interior - Plateau SBS mc 2</v>
      </c>
      <c r="D13" s="87" t="s">
        <v>79</v>
      </c>
      <c r="E13" s="37">
        <f>'[1]Input Data'!E14</f>
        <v>9305.5474316670261</v>
      </c>
      <c r="F13" s="88">
        <f>[1]Targets!G10</f>
        <v>0.12</v>
      </c>
      <c r="G13" s="38">
        <f t="shared" si="1"/>
        <v>1116.6656918000431</v>
      </c>
      <c r="H13" s="39">
        <f>SUM('[1]Input Data'!E43)</f>
        <v>1975.4891519033333</v>
      </c>
      <c r="I13" s="89">
        <f t="shared" si="2"/>
        <v>0.21229155688151038</v>
      </c>
      <c r="J13" s="88">
        <f>IF('[1]Input Data'!H14="","x",(SUM('[1]Input Data'!H43)-('[1]Results - Old Forest'!$F13*'[1]Input Data'!H14)))</f>
        <v>0</v>
      </c>
      <c r="K13" s="90">
        <f>IF('[1]Input Data'!I14="","x",(SUM('[1]Input Data'!I43)-('[1]Results - Old Forest'!$F13*'[1]Input Data'!I14)))</f>
        <v>0</v>
      </c>
      <c r="L13" s="90">
        <f>IF('[1]Input Data'!J14="","x",(SUM('[1]Input Data'!J43)-('[1]Results - Old Forest'!$F13*'[1]Input Data'!J14)))</f>
        <v>858.82346010329024</v>
      </c>
      <c r="M13" s="90">
        <f>IF('[1]Input Data'!K14="","x",(SUM('[1]Input Data'!K43)-('[1]Results - Old Forest'!$F13*'[1]Input Data'!K14)))</f>
        <v>0</v>
      </c>
      <c r="N13" s="90">
        <f>IF('[1]Input Data'!L14="","x",(SUM('[1]Input Data'!L43)-('[1]Results - Old Forest'!$F13*'[1]Input Data'!L14)))</f>
        <v>0</v>
      </c>
      <c r="O13" s="90">
        <f>IF('[1]Input Data'!M14="","x",(SUM('[1]Input Data'!M43)-('[1]Results - Old Forest'!$F13*'[1]Input Data'!M14)))</f>
        <v>0</v>
      </c>
      <c r="P13" s="91">
        <f>IF('[1]Input Data'!N14="","x",(SUM('[1]Input Data'!N43)-('[1]Results - Old Forest'!$F13*'[1]Input Data'!N14)))</f>
        <v>0</v>
      </c>
      <c r="Q13" s="92">
        <f t="shared" si="0"/>
        <v>858.82346010329024</v>
      </c>
      <c r="R13" s="40">
        <f t="shared" si="3"/>
        <v>0</v>
      </c>
      <c r="S13" s="93"/>
      <c r="T13" s="94"/>
      <c r="U13" s="94"/>
      <c r="V13" s="94"/>
      <c r="W13" s="94"/>
      <c r="X13" s="95"/>
      <c r="Y13" s="94"/>
      <c r="Z13" s="96"/>
    </row>
    <row r="14" spans="2:26" s="84" customFormat="1">
      <c r="B14" s="85" t="str">
        <f>[1]Targets!C11</f>
        <v>Moist Interior</v>
      </c>
      <c r="C14" s="86" t="str">
        <f>[1]Targets!E11</f>
        <v>Moist Interior - Plateau SBS mw</v>
      </c>
      <c r="D14" s="87" t="s">
        <v>80</v>
      </c>
      <c r="E14" s="37">
        <f>'[1]Input Data'!E15</f>
        <v>34148.187145606746</v>
      </c>
      <c r="F14" s="88">
        <f>[1]Targets!G11</f>
        <v>0.12</v>
      </c>
      <c r="G14" s="38">
        <f t="shared" si="1"/>
        <v>4097.7824574728093</v>
      </c>
      <c r="H14" s="39">
        <f>SUM('[1]Input Data'!E44)</f>
        <v>5216.646682593655</v>
      </c>
      <c r="I14" s="89">
        <f t="shared" si="2"/>
        <v>0.15276496700542389</v>
      </c>
      <c r="J14" s="88">
        <f>IF('[1]Input Data'!H15="","x",(SUM('[1]Input Data'!H44)-('[1]Results - Old Forest'!$F14*'[1]Input Data'!H15)))</f>
        <v>63.63675047867082</v>
      </c>
      <c r="K14" s="90">
        <f>IF('[1]Input Data'!I15="","x",(SUM('[1]Input Data'!I44)-('[1]Results - Old Forest'!$F14*'[1]Input Data'!I15)))</f>
        <v>-99.546806364187205</v>
      </c>
      <c r="L14" s="90">
        <f>IF('[1]Input Data'!J15="","x",(SUM('[1]Input Data'!J44)-('[1]Results - Old Forest'!$F14*'[1]Input Data'!J15)))</f>
        <v>970.08504135478915</v>
      </c>
      <c r="M14" s="90">
        <f>IF('[1]Input Data'!K15="","x",(SUM('[1]Input Data'!K44)-('[1]Results - Old Forest'!$F14*'[1]Input Data'!K15)))</f>
        <v>184.68923965157163</v>
      </c>
      <c r="N14" s="90">
        <f>IF('[1]Input Data'!L15="","x",(SUM('[1]Input Data'!L44)-('[1]Results - Old Forest'!$F14*'[1]Input Data'!L15)))</f>
        <v>0</v>
      </c>
      <c r="O14" s="90">
        <f>IF('[1]Input Data'!M15="","x",(SUM('[1]Input Data'!M44)-('[1]Results - Old Forest'!$F14*'[1]Input Data'!M15)))</f>
        <v>0</v>
      </c>
      <c r="P14" s="91">
        <f>IF('[1]Input Data'!N15="","x",(SUM('[1]Input Data'!N44)-('[1]Results - Old Forest'!$F14*'[1]Input Data'!N15)))</f>
        <v>0</v>
      </c>
      <c r="Q14" s="92">
        <f t="shared" si="0"/>
        <v>1118.8642251208444</v>
      </c>
      <c r="R14" s="40">
        <f t="shared" si="3"/>
        <v>3.9863909999999998</v>
      </c>
      <c r="S14" s="93"/>
      <c r="T14" s="94">
        <v>3.9863909999999998</v>
      </c>
      <c r="U14" s="94"/>
      <c r="V14" s="94"/>
      <c r="W14" s="94"/>
      <c r="X14" s="95"/>
      <c r="Y14" s="94"/>
      <c r="Z14" s="96"/>
    </row>
    <row r="15" spans="2:26" s="84" customFormat="1">
      <c r="B15" s="85" t="str">
        <f>[1]Targets!C12</f>
        <v>Moist Interior</v>
      </c>
      <c r="C15" s="86" t="str">
        <f>[1]Targets!E12</f>
        <v>Moist Interior - Plateau SBS wk 1</v>
      </c>
      <c r="D15" s="87" t="s">
        <v>81</v>
      </c>
      <c r="E15" s="37">
        <f>'[1]Input Data'!E16</f>
        <v>40283.079925988415</v>
      </c>
      <c r="F15" s="88">
        <f>[1]Targets!G12</f>
        <v>0.17</v>
      </c>
      <c r="G15" s="38">
        <f t="shared" si="1"/>
        <v>6848.1235874180311</v>
      </c>
      <c r="H15" s="39">
        <f>SUM('[1]Input Data'!E45)</f>
        <v>12523.780535672597</v>
      </c>
      <c r="I15" s="89">
        <f t="shared" si="2"/>
        <v>0.31089431490050856</v>
      </c>
      <c r="J15" s="88">
        <f>IF('[1]Input Data'!H16="","x",(SUM('[1]Input Data'!H45)-('[1]Results - Old Forest'!$F15*'[1]Input Data'!H16)))</f>
        <v>863.14281554696879</v>
      </c>
      <c r="K15" s="90">
        <f>IF('[1]Input Data'!I16="","x",(SUM('[1]Input Data'!I45)-('[1]Results - Old Forest'!$F15*'[1]Input Data'!I16)))</f>
        <v>1923.3407073507756</v>
      </c>
      <c r="L15" s="90">
        <f>IF('[1]Input Data'!J16="","x",(SUM('[1]Input Data'!J45)-('[1]Results - Old Forest'!$F15*'[1]Input Data'!J16)))</f>
        <v>1858.638447186825</v>
      </c>
      <c r="M15" s="90">
        <f>IF('[1]Input Data'!K16="","x",(SUM('[1]Input Data'!K45)-('[1]Results - Old Forest'!$F15*'[1]Input Data'!K16)))</f>
        <v>0</v>
      </c>
      <c r="N15" s="90">
        <f>IF('[1]Input Data'!L16="","x",(SUM('[1]Input Data'!L45)-('[1]Results - Old Forest'!$F15*'[1]Input Data'!L16)))</f>
        <v>0</v>
      </c>
      <c r="O15" s="90">
        <f>IF('[1]Input Data'!M16="","x",(SUM('[1]Input Data'!M45)-('[1]Results - Old Forest'!$F15*'[1]Input Data'!M16)))</f>
        <v>1030.534978169997</v>
      </c>
      <c r="P15" s="91">
        <f>IF('[1]Input Data'!N16="","x",(SUM('[1]Input Data'!N45)-('[1]Results - Old Forest'!$F15*'[1]Input Data'!N16)))</f>
        <v>0</v>
      </c>
      <c r="Q15" s="92">
        <f t="shared" si="0"/>
        <v>5675.6569482545665</v>
      </c>
      <c r="R15" s="40">
        <f t="shared" si="3"/>
        <v>1051.8180609999999</v>
      </c>
      <c r="S15" s="93">
        <v>442.140964</v>
      </c>
      <c r="T15" s="94">
        <v>95.483924999999999</v>
      </c>
      <c r="U15" s="94"/>
      <c r="V15" s="94">
        <v>6.4447000000000004E-2</v>
      </c>
      <c r="W15" s="94"/>
      <c r="X15" s="95"/>
      <c r="Y15" s="94">
        <v>3.6698879999999998</v>
      </c>
      <c r="Z15" s="96">
        <v>510.45883700000002</v>
      </c>
    </row>
    <row r="16" spans="2:26" s="84" customFormat="1">
      <c r="B16" s="85" t="str">
        <f>[1]Targets!C13</f>
        <v>Moist Interior</v>
      </c>
      <c r="C16" s="86" t="str">
        <f>[1]Targets!E13</f>
        <v>Moist Interior - Plateau SBS dw 2</v>
      </c>
      <c r="D16" s="87" t="s">
        <v>82</v>
      </c>
      <c r="E16" s="37">
        <f>'[1]Input Data'!E17</f>
        <v>128483.09669874943</v>
      </c>
      <c r="F16" s="88">
        <f>[1]Targets!G13</f>
        <v>0.12</v>
      </c>
      <c r="G16" s="38">
        <f t="shared" si="1"/>
        <v>15417.971603849932</v>
      </c>
      <c r="H16" s="39">
        <f>SUM('[1]Input Data'!E46)</f>
        <v>31111.268272662179</v>
      </c>
      <c r="I16" s="89">
        <f t="shared" si="2"/>
        <v>0.24214288939196307</v>
      </c>
      <c r="J16" s="88">
        <f>IF('[1]Input Data'!H17="","x",(SUM('[1]Input Data'!H46)-('[1]Results - Old Forest'!$F16*'[1]Input Data'!H17)))</f>
        <v>482.28078424596538</v>
      </c>
      <c r="K16" s="90">
        <f>IF('[1]Input Data'!I17="","x",(SUM('[1]Input Data'!I46)-('[1]Results - Old Forest'!$F16*'[1]Input Data'!I17)))</f>
        <v>1032.9812572740636</v>
      </c>
      <c r="L16" s="90">
        <f>IF('[1]Input Data'!J17="","x",(SUM('[1]Input Data'!J46)-('[1]Results - Old Forest'!$F16*'[1]Input Data'!J17)))</f>
        <v>13973.35102929288</v>
      </c>
      <c r="M16" s="90">
        <f>IF('[1]Input Data'!K17="","x",(SUM('[1]Input Data'!K46)-('[1]Results - Old Forest'!$F16*'[1]Input Data'!K17)))</f>
        <v>204.68359799933864</v>
      </c>
      <c r="N16" s="90">
        <f>IF('[1]Input Data'!L17="","x",(SUM('[1]Input Data'!L46)-('[1]Results - Old Forest'!$F16*'[1]Input Data'!L17)))</f>
        <v>0</v>
      </c>
      <c r="O16" s="90">
        <f>IF('[1]Input Data'!M17="","x",(SUM('[1]Input Data'!M46)-('[1]Results - Old Forest'!$F16*'[1]Input Data'!M17)))</f>
        <v>0</v>
      </c>
      <c r="P16" s="91">
        <f>IF('[1]Input Data'!N17="","x",(SUM('[1]Input Data'!N46)-('[1]Results - Old Forest'!$F16*'[1]Input Data'!N17)))</f>
        <v>0</v>
      </c>
      <c r="Q16" s="92">
        <f t="shared" si="0"/>
        <v>15693.296668812249</v>
      </c>
      <c r="R16" s="40">
        <f t="shared" si="3"/>
        <v>0</v>
      </c>
      <c r="S16" s="93"/>
      <c r="T16" s="94"/>
      <c r="U16" s="94"/>
      <c r="V16" s="94"/>
      <c r="W16" s="94"/>
      <c r="X16" s="95"/>
      <c r="Y16" s="94"/>
      <c r="Z16" s="96"/>
    </row>
    <row r="17" spans="2:26" s="84" customFormat="1">
      <c r="B17" s="85" t="str">
        <f>[1]Targets!C14</f>
        <v>Moist Interior</v>
      </c>
      <c r="C17" s="86" t="str">
        <f>[1]Targets!E14</f>
        <v>Moist Interior - Plateau SBS dw 3</v>
      </c>
      <c r="D17" s="87" t="s">
        <v>83</v>
      </c>
      <c r="E17" s="37">
        <f>'[1]Input Data'!E18</f>
        <v>161497.82917428296</v>
      </c>
      <c r="F17" s="88">
        <f>[1]Targets!G14</f>
        <v>0.12</v>
      </c>
      <c r="G17" s="38">
        <f t="shared" si="1"/>
        <v>19379.739500913955</v>
      </c>
      <c r="H17" s="39">
        <f>SUM('[1]Input Data'!E47)</f>
        <v>33480.81296369918</v>
      </c>
      <c r="I17" s="89">
        <f t="shared" si="2"/>
        <v>0.20731432202452596</v>
      </c>
      <c r="J17" s="88">
        <f>IF('[1]Input Data'!H18="","x",(SUM('[1]Input Data'!H47)-('[1]Results - Old Forest'!$F17*'[1]Input Data'!H18)))</f>
        <v>6229.2204395916024</v>
      </c>
      <c r="K17" s="90">
        <f>IF('[1]Input Data'!I18="","x",(SUM('[1]Input Data'!I47)-('[1]Results - Old Forest'!$F17*'[1]Input Data'!I18)))</f>
        <v>4693.8548137244707</v>
      </c>
      <c r="L17" s="90">
        <f>IF('[1]Input Data'!J18="","x",(SUM('[1]Input Data'!J47)-('[1]Results - Old Forest'!$F17*'[1]Input Data'!J18)))</f>
        <v>2565.3749952317803</v>
      </c>
      <c r="M17" s="90">
        <f>IF('[1]Input Data'!K18="","x",(SUM('[1]Input Data'!K47)-('[1]Results - Old Forest'!$F17*'[1]Input Data'!K18)))</f>
        <v>0</v>
      </c>
      <c r="N17" s="90">
        <f>IF('[1]Input Data'!L18="","x",(SUM('[1]Input Data'!L47)-('[1]Results - Old Forest'!$F17*'[1]Input Data'!L18)))</f>
        <v>0</v>
      </c>
      <c r="O17" s="90">
        <f>IF('[1]Input Data'!M18="","x",(SUM('[1]Input Data'!M47)-('[1]Results - Old Forest'!$F17*'[1]Input Data'!M18)))</f>
        <v>612.62321423737103</v>
      </c>
      <c r="P17" s="91">
        <f>IF('[1]Input Data'!N18="","x",(SUM('[1]Input Data'!N47)-('[1]Results - Old Forest'!$F17*'[1]Input Data'!N18)))</f>
        <v>0</v>
      </c>
      <c r="Q17" s="92">
        <f t="shared" si="0"/>
        <v>14101.073462785225</v>
      </c>
      <c r="R17" s="40">
        <f t="shared" si="3"/>
        <v>20.811790999999999</v>
      </c>
      <c r="S17" s="93">
        <v>6.0632830000000002</v>
      </c>
      <c r="T17" s="94">
        <v>14.748507999999999</v>
      </c>
      <c r="U17" s="94"/>
      <c r="V17" s="94"/>
      <c r="W17" s="94"/>
      <c r="X17" s="95"/>
      <c r="Y17" s="94"/>
      <c r="Z17" s="96"/>
    </row>
    <row r="18" spans="2:26" s="84" customFormat="1">
      <c r="B18" s="85" t="str">
        <f>[1]Targets!C15</f>
        <v>Moist Interior/Omineca</v>
      </c>
      <c r="C18" s="86" t="str">
        <f>[1]Targets!E15</f>
        <v>Moist Interior - Plateau SBS mk 1</v>
      </c>
      <c r="D18" s="87" t="s">
        <v>84</v>
      </c>
      <c r="E18" s="37">
        <f>'[1]Input Data'!E19</f>
        <v>360499.29051187151</v>
      </c>
      <c r="F18" s="88">
        <f>[1]Targets!G15</f>
        <v>0.12</v>
      </c>
      <c r="G18" s="38">
        <f t="shared" si="1"/>
        <v>43259.914861424579</v>
      </c>
      <c r="H18" s="39">
        <f>SUM('[1]Input Data'!E48)</f>
        <v>83455.644035829857</v>
      </c>
      <c r="I18" s="89">
        <f t="shared" si="2"/>
        <v>0.23150016167114093</v>
      </c>
      <c r="J18" s="88">
        <f>IF('[1]Input Data'!H19="","x",(SUM('[1]Input Data'!H48)-('[1]Results - Old Forest'!$F18*'[1]Input Data'!H19)))</f>
        <v>13020.930006292829</v>
      </c>
      <c r="K18" s="90">
        <f>IF('[1]Input Data'!I19="","x",(SUM('[1]Input Data'!I48)-('[1]Results - Old Forest'!$F18*'[1]Input Data'!I19)))</f>
        <v>3276.2792190612918</v>
      </c>
      <c r="L18" s="90">
        <f>IF('[1]Input Data'!J19="","x",(SUM('[1]Input Data'!J48)-('[1]Results - Old Forest'!$F18*'[1]Input Data'!J19)))</f>
        <v>9153.9037550530738</v>
      </c>
      <c r="M18" s="90">
        <f>IF('[1]Input Data'!K19="","x",(SUM('[1]Input Data'!K48)-('[1]Results - Old Forest'!$F18*'[1]Input Data'!K19)))</f>
        <v>-600.84082370260762</v>
      </c>
      <c r="N18" s="90">
        <f>IF('[1]Input Data'!L19="","x",(SUM('[1]Input Data'!L48)-('[1]Results - Old Forest'!$F18*'[1]Input Data'!L19)))</f>
        <v>0</v>
      </c>
      <c r="O18" s="90">
        <f>IF('[1]Input Data'!M19="","x",(SUM('[1]Input Data'!M48)-('[1]Results - Old Forest'!$F18*'[1]Input Data'!M19)))</f>
        <v>15345.457017700684</v>
      </c>
      <c r="P18" s="91">
        <f>IF('[1]Input Data'!N19="","x",(SUM('[1]Input Data'!N48)-('[1]Results - Old Forest'!$F18*'[1]Input Data'!N19)))</f>
        <v>0</v>
      </c>
      <c r="Q18" s="92">
        <f t="shared" si="0"/>
        <v>40195.729174405271</v>
      </c>
      <c r="R18" s="40">
        <f t="shared" si="3"/>
        <v>3246.3021799999997</v>
      </c>
      <c r="S18" s="93">
        <v>133.75438600000001</v>
      </c>
      <c r="T18" s="94">
        <v>627.47249899999997</v>
      </c>
      <c r="U18" s="94"/>
      <c r="V18" s="94"/>
      <c r="W18" s="94">
        <v>1018.439202</v>
      </c>
      <c r="X18" s="95">
        <v>3.405208</v>
      </c>
      <c r="Y18" s="94">
        <v>11.306028</v>
      </c>
      <c r="Z18" s="96">
        <v>1451.924857</v>
      </c>
    </row>
    <row r="19" spans="2:26" s="84" customFormat="1">
      <c r="B19" s="85" t="str">
        <f>[1]Targets!C16</f>
        <v>Wet Mountain</v>
      </c>
      <c r="C19" s="86" t="str">
        <f>[1]Targets!E16</f>
        <v>Wet Mountain ESSFwk 2</v>
      </c>
      <c r="D19" s="87" t="s">
        <v>85</v>
      </c>
      <c r="E19" s="37">
        <f>'[1]Input Data'!E20</f>
        <v>124794.93249278318</v>
      </c>
      <c r="F19" s="88">
        <f>[1]Targets!G16</f>
        <v>0.5</v>
      </c>
      <c r="G19" s="38">
        <f t="shared" si="1"/>
        <v>62397.466246391588</v>
      </c>
      <c r="H19" s="39">
        <f>SUM('[1]Input Data'!E49)</f>
        <v>101939.14254944268</v>
      </c>
      <c r="I19" s="89">
        <f t="shared" si="2"/>
        <v>0.81685322082559531</v>
      </c>
      <c r="J19" s="88">
        <f>IF('[1]Input Data'!H20="","x",(SUM('[1]Input Data'!H49)-('[1]Results - Old Forest'!$F19*'[1]Input Data'!H20)))</f>
        <v>804.61465281708911</v>
      </c>
      <c r="K19" s="90">
        <f>IF('[1]Input Data'!I20="","x",(SUM('[1]Input Data'!I49)-('[1]Results - Old Forest'!$F19*'[1]Input Data'!I20)))</f>
        <v>8470.8473673271656</v>
      </c>
      <c r="L19" s="90">
        <f>IF('[1]Input Data'!J20="","x",(SUM('[1]Input Data'!J49)-('[1]Results - Old Forest'!$F19*'[1]Input Data'!J20)))</f>
        <v>17983.40217661281</v>
      </c>
      <c r="M19" s="90">
        <f>IF('[1]Input Data'!K20="","x",(SUM('[1]Input Data'!K49)-('[1]Results - Old Forest'!$F19*'[1]Input Data'!K20)))</f>
        <v>0</v>
      </c>
      <c r="N19" s="90">
        <f>IF('[1]Input Data'!L20="","x",(SUM('[1]Input Data'!L49)-('[1]Results - Old Forest'!$F19*'[1]Input Data'!L20)))</f>
        <v>685.77798303852342</v>
      </c>
      <c r="O19" s="90">
        <f>IF('[1]Input Data'!M20="","x",(SUM('[1]Input Data'!M49)-('[1]Results - Old Forest'!$F19*'[1]Input Data'!M20)))</f>
        <v>10865.729022741754</v>
      </c>
      <c r="P19" s="91">
        <f>IF('[1]Input Data'!N20="","x",(SUM('[1]Input Data'!N49)-('[1]Results - Old Forest'!$F19*'[1]Input Data'!N20)))</f>
        <v>731.30510051375666</v>
      </c>
      <c r="Q19" s="92">
        <f t="shared" si="0"/>
        <v>39541.676303051092</v>
      </c>
      <c r="R19" s="40">
        <f t="shared" si="3"/>
        <v>7246.0057660000002</v>
      </c>
      <c r="S19" s="93">
        <v>1080.943215</v>
      </c>
      <c r="T19" s="94">
        <v>1595.963814</v>
      </c>
      <c r="U19" s="94"/>
      <c r="V19" s="94"/>
      <c r="W19" s="94">
        <v>52.706462999999999</v>
      </c>
      <c r="X19" s="95">
        <v>291.778525</v>
      </c>
      <c r="Y19" s="94"/>
      <c r="Z19" s="96">
        <v>4224.6137490000001</v>
      </c>
    </row>
    <row r="20" spans="2:26" s="84" customFormat="1">
      <c r="B20" s="85" t="str">
        <f>[1]Targets!C17</f>
        <v>Wet Mountain</v>
      </c>
      <c r="C20" s="86" t="str">
        <f>[1]Targets!E17</f>
        <v>Wet Mountain ESSFwc 3</v>
      </c>
      <c r="D20" s="87" t="s">
        <v>86</v>
      </c>
      <c r="E20" s="37">
        <f>'[1]Input Data'!E21</f>
        <v>16374.680077237725</v>
      </c>
      <c r="F20" s="88">
        <f>[1]Targets!G17</f>
        <v>0.84</v>
      </c>
      <c r="G20" s="38">
        <f t="shared" si="1"/>
        <v>13754.731264879689</v>
      </c>
      <c r="H20" s="39">
        <f>SUM('[1]Input Data'!E50)</f>
        <v>11404.039963814133</v>
      </c>
      <c r="I20" s="89">
        <f t="shared" si="2"/>
        <v>0.69644352805810072</v>
      </c>
      <c r="J20" s="88">
        <f>IF('[1]Input Data'!H21="","x",(SUM('[1]Input Data'!H50)-('[1]Results - Old Forest'!$F20*'[1]Input Data'!H21)))</f>
        <v>-281.60111290694192</v>
      </c>
      <c r="K20" s="90">
        <f>IF('[1]Input Data'!I21="","x",(SUM('[1]Input Data'!I50)-('[1]Results - Old Forest'!$F20*'[1]Input Data'!I21)))</f>
        <v>-225.72489770153834</v>
      </c>
      <c r="L20" s="90">
        <f>IF('[1]Input Data'!J21="","x",(SUM('[1]Input Data'!J50)-('[1]Results - Old Forest'!$F20*'[1]Input Data'!J21)))</f>
        <v>-1486.3730971490741</v>
      </c>
      <c r="M20" s="90">
        <f>IF('[1]Input Data'!K21="","x",(SUM('[1]Input Data'!K50)-('[1]Results - Old Forest'!$F20*'[1]Input Data'!K21)))</f>
        <v>0</v>
      </c>
      <c r="N20" s="90">
        <f>IF('[1]Input Data'!L21="","x",(SUM('[1]Input Data'!L50)-('[1]Results - Old Forest'!$F20*'[1]Input Data'!L21)))</f>
        <v>-91.266764133383816</v>
      </c>
      <c r="O20" s="90">
        <f>IF('[1]Input Data'!M21="","x",(SUM('[1]Input Data'!M50)-('[1]Results - Old Forest'!$F20*'[1]Input Data'!M21)))</f>
        <v>-281.25061296058129</v>
      </c>
      <c r="P20" s="91">
        <f>IF('[1]Input Data'!N21="","x",(SUM('[1]Input Data'!N50)-('[1]Results - Old Forest'!$F20*'[1]Input Data'!N21)))</f>
        <v>15.525183785966192</v>
      </c>
      <c r="Q20" s="92">
        <f t="shared" si="0"/>
        <v>-2350.6913010655535</v>
      </c>
      <c r="R20" s="40">
        <f t="shared" si="3"/>
        <v>1.2721659999999999</v>
      </c>
      <c r="S20" s="93"/>
      <c r="T20" s="94"/>
      <c r="U20" s="94"/>
      <c r="V20" s="94"/>
      <c r="W20" s="94"/>
      <c r="X20" s="95"/>
      <c r="Y20" s="94"/>
      <c r="Z20" s="96">
        <v>1.2721659999999999</v>
      </c>
    </row>
    <row r="21" spans="2:26" s="84" customFormat="1">
      <c r="B21" s="85" t="str">
        <f>[1]Targets!C18</f>
        <v>Wet Mountain</v>
      </c>
      <c r="C21" s="86" t="str">
        <f>[1]Targets!E18</f>
        <v>Wet Mountain SBS wk 1</v>
      </c>
      <c r="D21" s="87" t="s">
        <v>87</v>
      </c>
      <c r="E21" s="37">
        <f>'[1]Input Data'!E22</f>
        <v>35542.947620572886</v>
      </c>
      <c r="F21" s="88">
        <f>[1]Targets!G18</f>
        <v>0.26</v>
      </c>
      <c r="G21" s="38">
        <f t="shared" si="1"/>
        <v>9241.1663813489504</v>
      </c>
      <c r="H21" s="39">
        <f>SUM('[1]Input Data'!E51)</f>
        <v>14751.063304120824</v>
      </c>
      <c r="I21" s="89">
        <f t="shared" si="2"/>
        <v>0.41502082105263122</v>
      </c>
      <c r="J21" s="88">
        <f>IF('[1]Input Data'!H22="","x",(SUM('[1]Input Data'!H51)-('[1]Results - Old Forest'!$F21*'[1]Input Data'!H22)))</f>
        <v>0</v>
      </c>
      <c r="K21" s="90">
        <f>IF('[1]Input Data'!I22="","x",(SUM('[1]Input Data'!I51)-('[1]Results - Old Forest'!$F21*'[1]Input Data'!I22)))</f>
        <v>3319.672001549523</v>
      </c>
      <c r="L21" s="90">
        <f>IF('[1]Input Data'!J22="","x",(SUM('[1]Input Data'!J51)-('[1]Results - Old Forest'!$F21*'[1]Input Data'!J22)))</f>
        <v>579.91148768646281</v>
      </c>
      <c r="M21" s="90">
        <f>IF('[1]Input Data'!K22="","x",(SUM('[1]Input Data'!K51)-('[1]Results - Old Forest'!$F21*'[1]Input Data'!K22)))</f>
        <v>0</v>
      </c>
      <c r="N21" s="90" t="str">
        <f>IF('[1]Input Data'!L22="","x",(SUM('[1]Input Data'!L51)-('[1]Results - Old Forest'!$F21*'[1]Input Data'!L22)))</f>
        <v>x</v>
      </c>
      <c r="O21" s="90">
        <f>IF('[1]Input Data'!M22="","x",(SUM('[1]Input Data'!M51)-('[1]Results - Old Forest'!$F21*'[1]Input Data'!M22)))</f>
        <v>1610.3134335358891</v>
      </c>
      <c r="P21" s="91">
        <f>IF('[1]Input Data'!N22="","x",(SUM('[1]Input Data'!N51)-('[1]Results - Old Forest'!$F21*'[1]Input Data'!N22)))</f>
        <v>0</v>
      </c>
      <c r="Q21" s="92">
        <f t="shared" si="0"/>
        <v>5509.8969227718753</v>
      </c>
      <c r="R21" s="40">
        <f t="shared" si="3"/>
        <v>6842.3779049999994</v>
      </c>
      <c r="S21" s="93">
        <v>2640.268</v>
      </c>
      <c r="T21" s="94">
        <v>704.64981999999998</v>
      </c>
      <c r="U21" s="94"/>
      <c r="V21" s="94"/>
      <c r="W21" s="94"/>
      <c r="X21" s="95">
        <v>1014.547768</v>
      </c>
      <c r="Y21" s="94"/>
      <c r="Z21" s="96">
        <v>2482.9123169999998</v>
      </c>
    </row>
    <row r="22" spans="2:26" s="84" customFormat="1">
      <c r="B22" s="85" t="str">
        <f>[1]Targets!C19</f>
        <v>Wet Mountain</v>
      </c>
      <c r="C22" s="86" t="str">
        <f>[1]Targets!E19</f>
        <v>Wet Mountain SBS vk</v>
      </c>
      <c r="D22" s="87" t="s">
        <v>88</v>
      </c>
      <c r="E22" s="37">
        <f>'[1]Input Data'!E23</f>
        <v>120100.63307932348</v>
      </c>
      <c r="F22" s="88">
        <f>[1]Targets!G19</f>
        <v>0.5</v>
      </c>
      <c r="G22" s="38">
        <f t="shared" si="1"/>
        <v>60050.316539661741</v>
      </c>
      <c r="H22" s="39">
        <f>SUM('[1]Input Data'!E52)</f>
        <v>85595.47764675309</v>
      </c>
      <c r="I22" s="89">
        <f t="shared" si="2"/>
        <v>0.71269797212658659</v>
      </c>
      <c r="J22" s="88">
        <f>IF('[1]Input Data'!H23="","x",(SUM('[1]Input Data'!H52)-('[1]Results - Old Forest'!$F22*'[1]Input Data'!H23)))</f>
        <v>1128.6052513903189</v>
      </c>
      <c r="K22" s="90">
        <f>IF('[1]Input Data'!I23="","x",(SUM('[1]Input Data'!I52)-('[1]Results - Old Forest'!$F22*'[1]Input Data'!I23)))</f>
        <v>3556.2743871398698</v>
      </c>
      <c r="L22" s="90">
        <f>IF('[1]Input Data'!J23="","x",(SUM('[1]Input Data'!J52)-('[1]Results - Old Forest'!$F22*'[1]Input Data'!J23)))</f>
        <v>11356.97610754213</v>
      </c>
      <c r="M22" s="90">
        <f>IF('[1]Input Data'!K23="","x",(SUM('[1]Input Data'!K52)-('[1]Results - Old Forest'!$F22*'[1]Input Data'!K23)))</f>
        <v>0</v>
      </c>
      <c r="N22" s="90">
        <f>IF('[1]Input Data'!L23="","x",(SUM('[1]Input Data'!L52)-('[1]Results - Old Forest'!$F22*'[1]Input Data'!L23)))</f>
        <v>2907.9933406522468</v>
      </c>
      <c r="O22" s="90">
        <f>IF('[1]Input Data'!M23="","x",(SUM('[1]Input Data'!M52)-('[1]Results - Old Forest'!$F22*'[1]Input Data'!M23)))</f>
        <v>6386.0272095096261</v>
      </c>
      <c r="P22" s="91">
        <f>IF('[1]Input Data'!N23="","x",(SUM('[1]Input Data'!N52)-('[1]Results - Old Forest'!$F22*'[1]Input Data'!N23)))</f>
        <v>209.28481085714893</v>
      </c>
      <c r="Q22" s="92">
        <f t="shared" si="0"/>
        <v>25545.161107091339</v>
      </c>
      <c r="R22" s="40">
        <f t="shared" si="3"/>
        <v>22639.374492999999</v>
      </c>
      <c r="S22" s="93">
        <v>4583.6748680000001</v>
      </c>
      <c r="T22" s="94">
        <v>5084.9456399999999</v>
      </c>
      <c r="U22" s="94"/>
      <c r="V22" s="94"/>
      <c r="W22" s="94">
        <v>307.17051400000003</v>
      </c>
      <c r="X22" s="95">
        <v>2451.364548</v>
      </c>
      <c r="Y22" s="94"/>
      <c r="Z22" s="96">
        <v>10212.218923</v>
      </c>
    </row>
    <row r="23" spans="2:26" s="84" customFormat="1">
      <c r="B23" s="85" t="str">
        <f>[1]Targets!C20</f>
        <v>Wet Trench</v>
      </c>
      <c r="C23" s="86" t="str">
        <f>[1]Targets!E20</f>
        <v>Wet Trench - Mountain Eswcp</v>
      </c>
      <c r="D23" s="87" t="s">
        <v>89</v>
      </c>
      <c r="E23" s="37">
        <f>'[1]Input Data'!E24</f>
        <v>2210.8164828580866</v>
      </c>
      <c r="F23" s="88">
        <f>[1]Targets!G20</f>
        <v>0.8</v>
      </c>
      <c r="G23" s="38">
        <f t="shared" si="1"/>
        <v>1768.6531862864695</v>
      </c>
      <c r="H23" s="39">
        <f>SUM('[1]Input Data'!E53)</f>
        <v>1799.4852232414871</v>
      </c>
      <c r="I23" s="89">
        <f t="shared" si="2"/>
        <v>0.81394599560573155</v>
      </c>
      <c r="J23" s="88">
        <f>IF('[1]Input Data'!H24="","x",(SUM('[1]Input Data'!H53)-('[1]Results - Old Forest'!$F23*'[1]Input Data'!H24)))</f>
        <v>13.093911977360818</v>
      </c>
      <c r="K23" s="90">
        <f>IF('[1]Input Data'!I24="","x",(SUM('[1]Input Data'!I53)-('[1]Results - Old Forest'!$F23*'[1]Input Data'!I24)))</f>
        <v>-3.9777910190376247</v>
      </c>
      <c r="L23" s="90">
        <f>IF('[1]Input Data'!J24="","x",(SUM('[1]Input Data'!J53)-('[1]Results - Old Forest'!$F23*'[1]Input Data'!J24)))</f>
        <v>32.808438286062824</v>
      </c>
      <c r="M23" s="90">
        <f>IF('[1]Input Data'!K24="","x",(SUM('[1]Input Data'!K53)-('[1]Results - Old Forest'!$F23*'[1]Input Data'!K24)))</f>
        <v>-13.161846611168642</v>
      </c>
      <c r="N23" s="90">
        <f>IF('[1]Input Data'!L24="","x",(SUM('[1]Input Data'!L53)-('[1]Results - Old Forest'!$F23*'[1]Input Data'!L24)))</f>
        <v>1.0966143610593697</v>
      </c>
      <c r="O23" s="90">
        <f>IF('[1]Input Data'!M24="","x",(SUM('[1]Input Data'!M53)-('[1]Results - Old Forest'!$F23*'[1]Input Data'!M24)))</f>
        <v>0</v>
      </c>
      <c r="P23" s="91">
        <f>IF('[1]Input Data'!N24="","x",(SUM('[1]Input Data'!N53)-('[1]Results - Old Forest'!$F23*'[1]Input Data'!N24)))</f>
        <v>0.97270996074099259</v>
      </c>
      <c r="Q23" s="92">
        <f t="shared" si="0"/>
        <v>30.832036955017738</v>
      </c>
      <c r="R23" s="40">
        <f t="shared" si="3"/>
        <v>0</v>
      </c>
      <c r="S23" s="93"/>
      <c r="T23" s="94"/>
      <c r="U23" s="94"/>
      <c r="V23" s="94"/>
      <c r="W23" s="94"/>
      <c r="X23" s="95"/>
      <c r="Y23" s="94"/>
      <c r="Z23" s="96"/>
    </row>
    <row r="24" spans="2:26" s="84" customFormat="1">
      <c r="B24" s="85" t="str">
        <f>[1]Targets!C21</f>
        <v>Wet Trench</v>
      </c>
      <c r="C24" s="86" t="str">
        <f>[1]Targets!E21</f>
        <v>Wet Trench - Mountain ESSFwk 2</v>
      </c>
      <c r="D24" s="87" t="s">
        <v>90</v>
      </c>
      <c r="E24" s="37">
        <f>'[1]Input Data'!E25</f>
        <v>63579.444783682855</v>
      </c>
      <c r="F24" s="88">
        <f>[1]Targets!G21</f>
        <v>0.48</v>
      </c>
      <c r="G24" s="38">
        <f t="shared" si="1"/>
        <v>30518.133496167768</v>
      </c>
      <c r="H24" s="39">
        <f>SUM('[1]Input Data'!E54)</f>
        <v>53056.643338963746</v>
      </c>
      <c r="I24" s="89">
        <f t="shared" si="2"/>
        <v>0.83449365623558103</v>
      </c>
      <c r="J24" s="88">
        <f>IF('[1]Input Data'!H25="","x",(SUM('[1]Input Data'!H54)-('[1]Results - Old Forest'!$F24*'[1]Input Data'!H25)))</f>
        <v>2575.8087059970653</v>
      </c>
      <c r="K24" s="90">
        <f>IF('[1]Input Data'!I25="","x",(SUM('[1]Input Data'!I54)-('[1]Results - Old Forest'!$F24*'[1]Input Data'!I25)))</f>
        <v>2689.5685677513848</v>
      </c>
      <c r="L24" s="90">
        <f>IF('[1]Input Data'!J25="","x",(SUM('[1]Input Data'!J54)-('[1]Results - Old Forest'!$F24*'[1]Input Data'!J25)))</f>
        <v>12642.695488166792</v>
      </c>
      <c r="M24" s="90">
        <f>IF('[1]Input Data'!K25="","x",(SUM('[1]Input Data'!K54)-('[1]Results - Old Forest'!$F24*'[1]Input Data'!K25)))</f>
        <v>3190.2382201159553</v>
      </c>
      <c r="N24" s="90">
        <f>IF('[1]Input Data'!L25="","x",(SUM('[1]Input Data'!L54)-('[1]Results - Old Forest'!$F24*'[1]Input Data'!L25)))</f>
        <v>1372.7893514070704</v>
      </c>
      <c r="O24" s="90">
        <f>IF('[1]Input Data'!M25="","x",(SUM('[1]Input Data'!M54)-('[1]Results - Old Forest'!$F24*'[1]Input Data'!M25)))</f>
        <v>0</v>
      </c>
      <c r="P24" s="91">
        <f>IF('[1]Input Data'!N25="","x",(SUM('[1]Input Data'!N54)-('[1]Results - Old Forest'!$F24*'[1]Input Data'!N25)))</f>
        <v>67.409509357715962</v>
      </c>
      <c r="Q24" s="92">
        <f t="shared" si="0"/>
        <v>22538.509842795986</v>
      </c>
      <c r="R24" s="40">
        <f t="shared" si="3"/>
        <v>132.06290000000001</v>
      </c>
      <c r="S24" s="93"/>
      <c r="T24" s="94">
        <v>132.06290000000001</v>
      </c>
      <c r="U24" s="94"/>
      <c r="V24" s="94"/>
      <c r="W24" s="94"/>
      <c r="X24" s="95"/>
      <c r="Y24" s="94"/>
      <c r="Z24" s="96"/>
    </row>
    <row r="25" spans="2:26" s="84" customFormat="1">
      <c r="B25" s="85" t="str">
        <f>[1]Targets!C22</f>
        <v>Wet Trench</v>
      </c>
      <c r="C25" s="86" t="str">
        <f>[1]Targets!E22</f>
        <v>Wet Trench - Mountain ESSFwc 3</v>
      </c>
      <c r="D25" s="87" t="s">
        <v>91</v>
      </c>
      <c r="E25" s="37">
        <f>'[1]Input Data'!E26</f>
        <v>97469.207959810519</v>
      </c>
      <c r="F25" s="88">
        <f>[1]Targets!G22</f>
        <v>0.8</v>
      </c>
      <c r="G25" s="38">
        <f t="shared" si="1"/>
        <v>77975.366367848415</v>
      </c>
      <c r="H25" s="39">
        <f>SUM('[1]Input Data'!E55)</f>
        <v>84602.09043498378</v>
      </c>
      <c r="I25" s="89">
        <f t="shared" si="2"/>
        <v>0.8679878723326423</v>
      </c>
      <c r="J25" s="88">
        <f>IF('[1]Input Data'!H26="","x",(SUM('[1]Input Data'!H55)-('[1]Results - Old Forest'!$F25*'[1]Input Data'!H26)))</f>
        <v>1243.8839732644083</v>
      </c>
      <c r="K25" s="90">
        <f>IF('[1]Input Data'!I26="","x",(SUM('[1]Input Data'!I55)-('[1]Results - Old Forest'!$F25*'[1]Input Data'!I26)))</f>
        <v>159.56169835276887</v>
      </c>
      <c r="L25" s="90">
        <f>IF('[1]Input Data'!J26="","x",(SUM('[1]Input Data'!J55)-('[1]Results - Old Forest'!$F25*'[1]Input Data'!J26)))</f>
        <v>3887.1718731676956</v>
      </c>
      <c r="M25" s="90">
        <f>IF('[1]Input Data'!K26="","x",(SUM('[1]Input Data'!K55)-('[1]Results - Old Forest'!$F25*'[1]Input Data'!K26)))</f>
        <v>1116.1685424321495</v>
      </c>
      <c r="N25" s="90">
        <f>IF('[1]Input Data'!L26="","x",(SUM('[1]Input Data'!L55)-('[1]Results - Old Forest'!$F25*'[1]Input Data'!L26)))</f>
        <v>151.88781489301891</v>
      </c>
      <c r="O25" s="90">
        <f>IF('[1]Input Data'!M26="","x",(SUM('[1]Input Data'!M55)-('[1]Results - Old Forest'!$F25*'[1]Input Data'!M26)))</f>
        <v>0</v>
      </c>
      <c r="P25" s="91">
        <f>IF('[1]Input Data'!N26="","x",(SUM('[1]Input Data'!N55)-('[1]Results - Old Forest'!$F25*'[1]Input Data'!N26)))</f>
        <v>68.050165025307138</v>
      </c>
      <c r="Q25" s="92">
        <f t="shared" si="0"/>
        <v>6626.7240671353484</v>
      </c>
      <c r="R25" s="40">
        <f t="shared" si="3"/>
        <v>2.6132520000000001</v>
      </c>
      <c r="S25" s="93"/>
      <c r="T25" s="94">
        <v>2.6132520000000001</v>
      </c>
      <c r="U25" s="94"/>
      <c r="V25" s="94"/>
      <c r="W25" s="94"/>
      <c r="X25" s="95"/>
      <c r="Y25" s="94"/>
      <c r="Z25" s="96"/>
    </row>
    <row r="26" spans="2:26" s="84" customFormat="1">
      <c r="B26" s="85" t="str">
        <f>[1]Targets!C23</f>
        <v>Wet Trench</v>
      </c>
      <c r="C26" s="86" t="str">
        <f>[1]Targets!E23</f>
        <v>Wet Trench - Mountain ESSFwk 1</v>
      </c>
      <c r="D26" s="87" t="s">
        <v>92</v>
      </c>
      <c r="E26" s="37">
        <f>'[1]Input Data'!E27</f>
        <v>116777.39475948339</v>
      </c>
      <c r="F26" s="88">
        <f>[1]Targets!G23</f>
        <v>0.48</v>
      </c>
      <c r="G26" s="38">
        <f t="shared" si="1"/>
        <v>56053.149484552021</v>
      </c>
      <c r="H26" s="39">
        <f>SUM('[1]Input Data'!E56)</f>
        <v>69152.273510344661</v>
      </c>
      <c r="I26" s="89">
        <f t="shared" si="2"/>
        <v>0.59217174396441885</v>
      </c>
      <c r="J26" s="88">
        <f>IF('[1]Input Data'!H27="","x",(SUM('[1]Input Data'!H56)-('[1]Results - Old Forest'!$F26*'[1]Input Data'!H27)))</f>
        <v>2858.5712476387775</v>
      </c>
      <c r="K26" s="90">
        <f>IF('[1]Input Data'!I27="","x",(SUM('[1]Input Data'!I56)-('[1]Results - Old Forest'!$F26*'[1]Input Data'!I27)))</f>
        <v>-250.43499051837989</v>
      </c>
      <c r="L26" s="90">
        <f>IF('[1]Input Data'!J27="","x",(SUM('[1]Input Data'!J56)-('[1]Results - Old Forest'!$F26*'[1]Input Data'!J27)))</f>
        <v>4751.5079159063353</v>
      </c>
      <c r="M26" s="90">
        <f>IF('[1]Input Data'!K27="","x",(SUM('[1]Input Data'!K56)-('[1]Results - Old Forest'!$F26*'[1]Input Data'!K27)))</f>
        <v>5739.4798527659041</v>
      </c>
      <c r="N26" s="90">
        <f>IF('[1]Input Data'!L27="","x",(SUM('[1]Input Data'!L56)-('[1]Results - Old Forest'!$F26*'[1]Input Data'!L27)))</f>
        <v>0</v>
      </c>
      <c r="O26" s="90">
        <f>IF('[1]Input Data'!M27="","x",(SUM('[1]Input Data'!M56)-('[1]Results - Old Forest'!$F26*'[1]Input Data'!M27)))</f>
        <v>0</v>
      </c>
      <c r="P26" s="91">
        <f>IF('[1]Input Data'!N27="","x",(SUM('[1]Input Data'!N56)-('[1]Results - Old Forest'!$F26*'[1]Input Data'!N27)))</f>
        <v>0</v>
      </c>
      <c r="Q26" s="92">
        <f t="shared" si="0"/>
        <v>13099.124025792637</v>
      </c>
      <c r="R26" s="40">
        <f t="shared" si="3"/>
        <v>341.088188</v>
      </c>
      <c r="S26" s="93">
        <v>20.866707000000002</v>
      </c>
      <c r="T26" s="94">
        <v>252.54062200000001</v>
      </c>
      <c r="U26" s="94">
        <v>67.607454000000004</v>
      </c>
      <c r="V26" s="94"/>
      <c r="W26" s="94"/>
      <c r="X26" s="95"/>
      <c r="Y26" s="94">
        <v>7.3404999999999998E-2</v>
      </c>
      <c r="Z26" s="96"/>
    </row>
    <row r="27" spans="2:26" s="84" customFormat="1">
      <c r="B27" s="85" t="str">
        <f>[1]Targets!C24</f>
        <v>Wet Trench</v>
      </c>
      <c r="C27" s="86" t="str">
        <f>[1]Targets!E24</f>
        <v>Wet Trench - Valley ICH wk 3</v>
      </c>
      <c r="D27" s="87" t="s">
        <v>93</v>
      </c>
      <c r="E27" s="37">
        <f>'[1]Input Data'!E28</f>
        <v>28021.759248924405</v>
      </c>
      <c r="F27" s="88">
        <f>[1]Targets!G24</f>
        <v>0.53</v>
      </c>
      <c r="G27" s="38">
        <f t="shared" si="1"/>
        <v>14851.532401929935</v>
      </c>
      <c r="H27" s="39">
        <f>SUM('[1]Input Data'!E57)</f>
        <v>18782.467756068603</v>
      </c>
      <c r="I27" s="89">
        <f t="shared" si="2"/>
        <v>0.67028153333340601</v>
      </c>
      <c r="J27" s="88">
        <f>IF('[1]Input Data'!H28="","x",(SUM('[1]Input Data'!H57)-('[1]Results - Old Forest'!$F27*'[1]Input Data'!H28)))</f>
        <v>449.5663561456787</v>
      </c>
      <c r="K27" s="90">
        <f>IF('[1]Input Data'!I28="","x",(SUM('[1]Input Data'!I57)-('[1]Results - Old Forest'!$F27*'[1]Input Data'!I28)))</f>
        <v>2826.3053754458979</v>
      </c>
      <c r="L27" s="90">
        <f>IF('[1]Input Data'!J28="","x",(SUM('[1]Input Data'!J57)-('[1]Results - Old Forest'!$F27*'[1]Input Data'!J28)))</f>
        <v>0</v>
      </c>
      <c r="M27" s="90">
        <f>IF('[1]Input Data'!K28="","x",(SUM('[1]Input Data'!K57)-('[1]Results - Old Forest'!$F27*'[1]Input Data'!K28)))</f>
        <v>655.06362254709438</v>
      </c>
      <c r="N27" s="90">
        <f>IF('[1]Input Data'!L28="","x",(SUM('[1]Input Data'!L57)-('[1]Results - Old Forest'!$F27*'[1]Input Data'!L28)))</f>
        <v>0</v>
      </c>
      <c r="O27" s="90">
        <f>IF('[1]Input Data'!M28="","x",(SUM('[1]Input Data'!M57)-('[1]Results - Old Forest'!$F27*'[1]Input Data'!M28)))</f>
        <v>0</v>
      </c>
      <c r="P27" s="91">
        <f>IF('[1]Input Data'!N28="","x",(SUM('[1]Input Data'!N57)-('[1]Results - Old Forest'!$F27*'[1]Input Data'!N28)))</f>
        <v>0</v>
      </c>
      <c r="Q27" s="92">
        <f t="shared" si="0"/>
        <v>3930.9353541386708</v>
      </c>
      <c r="R27" s="40">
        <f t="shared" si="3"/>
        <v>32.729114000000003</v>
      </c>
      <c r="S27" s="93">
        <v>32.729114000000003</v>
      </c>
      <c r="T27" s="94"/>
      <c r="U27" s="94"/>
      <c r="V27" s="94"/>
      <c r="W27" s="94"/>
      <c r="X27" s="95"/>
      <c r="Y27" s="94"/>
      <c r="Z27" s="96"/>
    </row>
    <row r="28" spans="2:26" s="84" customFormat="1">
      <c r="B28" s="85" t="str">
        <f>[1]Targets!C25</f>
        <v>Wet Trench</v>
      </c>
      <c r="C28" s="86" t="str">
        <f>[1]Targets!E25</f>
        <v>Wet Trench - Valley ICH vk 2</v>
      </c>
      <c r="D28" s="87" t="s">
        <v>94</v>
      </c>
      <c r="E28" s="37">
        <f>'[1]Input Data'!E29</f>
        <v>148856.11403272735</v>
      </c>
      <c r="F28" s="88">
        <f>[1]Targets!G25</f>
        <v>0.53</v>
      </c>
      <c r="G28" s="38">
        <f t="shared" si="1"/>
        <v>78893.740437345492</v>
      </c>
      <c r="H28" s="39">
        <f>SUM('[1]Input Data'!E58)</f>
        <v>95402.539402072696</v>
      </c>
      <c r="I28" s="89">
        <f t="shared" si="2"/>
        <v>0.64090440639272361</v>
      </c>
      <c r="J28" s="88">
        <f>IF('[1]Input Data'!H29="","x",(SUM('[1]Input Data'!H58)-('[1]Results - Old Forest'!$F28*'[1]Input Data'!H29)))</f>
        <v>4575.9083373953963</v>
      </c>
      <c r="K28" s="90">
        <f>IF('[1]Input Data'!I29="","x",(SUM('[1]Input Data'!I58)-('[1]Results - Old Forest'!$F28*'[1]Input Data'!I29)))</f>
        <v>2394.5467448413538</v>
      </c>
      <c r="L28" s="90">
        <f>IF('[1]Input Data'!J29="","x",(SUM('[1]Input Data'!J58)-('[1]Results - Old Forest'!$F28*'[1]Input Data'!J29)))</f>
        <v>8282.5896894958787</v>
      </c>
      <c r="M28" s="90">
        <f>IF('[1]Input Data'!K29="","x",(SUM('[1]Input Data'!K58)-('[1]Results - Old Forest'!$F28*'[1]Input Data'!K29)))</f>
        <v>1255.7541929945692</v>
      </c>
      <c r="N28" s="90">
        <f>IF('[1]Input Data'!L29="","x",(SUM('[1]Input Data'!L58)-('[1]Results - Old Forest'!$F28*'[1]Input Data'!L29)))</f>
        <v>0</v>
      </c>
      <c r="O28" s="90">
        <f>IF('[1]Input Data'!M29="","x",(SUM('[1]Input Data'!M58)-('[1]Results - Old Forest'!$F28*'[1]Input Data'!M29)))</f>
        <v>0</v>
      </c>
      <c r="P28" s="91">
        <f>IF('[1]Input Data'!N29="","x",(SUM('[1]Input Data'!N58)-('[1]Results - Old Forest'!$F28*'[1]Input Data'!N29)))</f>
        <v>0</v>
      </c>
      <c r="Q28" s="92">
        <f t="shared" si="0"/>
        <v>16508.798964727197</v>
      </c>
      <c r="R28" s="40">
        <f t="shared" si="3"/>
        <v>1190.1281160000001</v>
      </c>
      <c r="S28" s="93"/>
      <c r="T28" s="94">
        <v>1190.1281160000001</v>
      </c>
      <c r="U28" s="94"/>
      <c r="V28" s="94"/>
      <c r="W28" s="94"/>
      <c r="X28" s="95"/>
      <c r="Y28" s="94"/>
      <c r="Z28" s="96"/>
    </row>
    <row r="29" spans="2:26" s="84" customFormat="1">
      <c r="B29" s="85" t="str">
        <f>[1]Targets!C26</f>
        <v>Wet Trench</v>
      </c>
      <c r="C29" s="86" t="str">
        <f>[1]Targets!E26</f>
        <v>Wet Trench - Valley SBS wk 1</v>
      </c>
      <c r="D29" s="87" t="s">
        <v>95</v>
      </c>
      <c r="E29" s="37">
        <f>'[1]Input Data'!E30</f>
        <v>129801.04200503443</v>
      </c>
      <c r="F29" s="88">
        <f>[1]Targets!G26</f>
        <v>0.3</v>
      </c>
      <c r="G29" s="38">
        <f t="shared" si="1"/>
        <v>38940.312601510326</v>
      </c>
      <c r="H29" s="39">
        <f>SUM('[1]Input Data'!E59)</f>
        <v>34873.68889736788</v>
      </c>
      <c r="I29" s="89">
        <f t="shared" si="2"/>
        <v>0.26867033082843261</v>
      </c>
      <c r="J29" s="88">
        <f>IF('[1]Input Data'!H30="","x",(SUM('[1]Input Data'!H59)-('[1]Results - Old Forest'!$F29*'[1]Input Data'!H30)))</f>
        <v>258.60578176764329</v>
      </c>
      <c r="K29" s="90">
        <f>IF('[1]Input Data'!I30="","x",(SUM('[1]Input Data'!I59)-('[1]Results - Old Forest'!$F29*'[1]Input Data'!I30)))</f>
        <v>206.88363935514462</v>
      </c>
      <c r="L29" s="90">
        <f>IF('[1]Input Data'!J30="","x",(SUM('[1]Input Data'!J59)-('[1]Results - Old Forest'!$F29*'[1]Input Data'!J30)))</f>
        <v>-5818.7930499860195</v>
      </c>
      <c r="M29" s="90">
        <f>IF('[1]Input Data'!K30="","x",(SUM('[1]Input Data'!K59)-('[1]Results - Old Forest'!$F29*'[1]Input Data'!K30)))</f>
        <v>1286.6799247207891</v>
      </c>
      <c r="N29" s="90">
        <f>IF('[1]Input Data'!L30="","x",(SUM('[1]Input Data'!L59)-('[1]Results - Old Forest'!$F29*'[1]Input Data'!L30)))</f>
        <v>0</v>
      </c>
      <c r="O29" s="90">
        <f>IF('[1]Input Data'!M30="","x",(SUM('[1]Input Data'!M59)-('[1]Results - Old Forest'!$F29*'[1]Input Data'!M30)))</f>
        <v>0</v>
      </c>
      <c r="P29" s="91">
        <f>IF('[1]Input Data'!N30="","x",(SUM('[1]Input Data'!N59)-('[1]Results - Old Forest'!$F29*'[1]Input Data'!N30)))</f>
        <v>0</v>
      </c>
      <c r="Q29" s="92">
        <f t="shared" si="0"/>
        <v>-4066.6237041424429</v>
      </c>
      <c r="R29" s="40">
        <f t="shared" si="3"/>
        <v>572.15133700000001</v>
      </c>
      <c r="S29" s="93">
        <v>28.868001</v>
      </c>
      <c r="T29" s="94">
        <v>158.48828399999999</v>
      </c>
      <c r="U29" s="94">
        <v>368.92911900000001</v>
      </c>
      <c r="V29" s="94"/>
      <c r="W29" s="94"/>
      <c r="X29" s="95"/>
      <c r="Y29" s="94">
        <v>15.865933</v>
      </c>
      <c r="Z29" s="96"/>
    </row>
    <row r="30" spans="2:26" s="84" customFormat="1" ht="12" thickBot="1">
      <c r="B30" s="103" t="str">
        <f>[1]Targets!C27</f>
        <v>Wet Trench</v>
      </c>
      <c r="C30" s="104" t="str">
        <f>[1]Targets!E27</f>
        <v>Wet Trench - Valley SBS vk</v>
      </c>
      <c r="D30" s="105" t="s">
        <v>96</v>
      </c>
      <c r="E30" s="44">
        <f>'[1]Input Data'!E31</f>
        <v>158242.77107143216</v>
      </c>
      <c r="F30" s="106">
        <f>[1]Targets!G27</f>
        <v>0.46</v>
      </c>
      <c r="G30" s="45">
        <f t="shared" si="1"/>
        <v>72791.674692858796</v>
      </c>
      <c r="H30" s="46">
        <f>SUM('[1]Input Data'!E60)</f>
        <v>75392.502412229718</v>
      </c>
      <c r="I30" s="107">
        <f t="shared" si="2"/>
        <v>0.47643568108521617</v>
      </c>
      <c r="J30" s="106">
        <f>IF('[1]Input Data'!H31="","x",(SUM('[1]Input Data'!H60)-('[1]Results - Old Forest'!$F30*'[1]Input Data'!H31)))</f>
        <v>2262.4956998611015</v>
      </c>
      <c r="K30" s="108">
        <f>IF('[1]Input Data'!I31="","x",(SUM('[1]Input Data'!I60)-('[1]Results - Old Forest'!$F30*'[1]Input Data'!I31)))</f>
        <v>1085.3903509397874</v>
      </c>
      <c r="L30" s="108">
        <f>IF('[1]Input Data'!J31="","x",(SUM('[1]Input Data'!J60)-('[1]Results - Old Forest'!$F30*'[1]Input Data'!J31)))</f>
        <v>-3944.7977749886049</v>
      </c>
      <c r="M30" s="108">
        <f>IF('[1]Input Data'!K31="","x",(SUM('[1]Input Data'!K60)-('[1]Results - Old Forest'!$F30*'[1]Input Data'!K31)))</f>
        <v>366.85327529035862</v>
      </c>
      <c r="N30" s="108">
        <f>IF('[1]Input Data'!L31="","x",(SUM('[1]Input Data'!L60)-('[1]Results - Old Forest'!$F30*'[1]Input Data'!L31)))</f>
        <v>2830.8861682682759</v>
      </c>
      <c r="O30" s="108">
        <f>IF('[1]Input Data'!M31="","x",(SUM('[1]Input Data'!M60)-('[1]Results - Old Forest'!$F30*'[1]Input Data'!M31)))</f>
        <v>0</v>
      </c>
      <c r="P30" s="109">
        <f>IF('[1]Input Data'!N31="","x",(SUM('[1]Input Data'!N60)-('[1]Results - Old Forest'!$F30*'[1]Input Data'!N31)))</f>
        <v>0</v>
      </c>
      <c r="Q30" s="110">
        <f t="shared" si="0"/>
        <v>2600.8277193709182</v>
      </c>
      <c r="R30" s="47">
        <f>SUM(S30:Z30)</f>
        <v>2429.0577250000001</v>
      </c>
      <c r="S30" s="111">
        <v>13.190340000000001</v>
      </c>
      <c r="T30" s="112">
        <v>2377.9234759999999</v>
      </c>
      <c r="U30" s="112"/>
      <c r="V30" s="112"/>
      <c r="W30" s="112"/>
      <c r="X30" s="113">
        <v>37.943908999999998</v>
      </c>
      <c r="Y30" s="112"/>
      <c r="Z30" s="114"/>
    </row>
    <row r="31" spans="2:26" s="48" customFormat="1">
      <c r="B31" s="56"/>
      <c r="D31" s="54"/>
      <c r="E31" s="54">
        <f>SUM(E6:E30)</f>
        <v>2111985.2224371908</v>
      </c>
      <c r="F31" s="54"/>
      <c r="G31" s="54">
        <f>SUM(G6:G30)</f>
        <v>686228.92885879579</v>
      </c>
      <c r="H31" s="54">
        <f>SUM(H6:H30)</f>
        <v>864841.19571966003</v>
      </c>
      <c r="I31" s="54"/>
      <c r="J31" s="54">
        <f t="shared" ref="J31:Q31" si="4">SUM(J6:J30)</f>
        <v>39908.00193921951</v>
      </c>
      <c r="K31" s="54">
        <f t="shared" si="4"/>
        <v>20016.704720868984</v>
      </c>
      <c r="L31" s="54">
        <f t="shared" si="4"/>
        <v>65646.597997915538</v>
      </c>
      <c r="M31" s="54">
        <f t="shared" si="4"/>
        <v>10449.848300110125</v>
      </c>
      <c r="N31" s="54">
        <f t="shared" si="4"/>
        <v>7859.1645084868105</v>
      </c>
      <c r="O31" s="54">
        <f t="shared" si="4"/>
        <v>33639.40191476277</v>
      </c>
      <c r="P31" s="54">
        <f t="shared" si="4"/>
        <v>1092.5474795006357</v>
      </c>
      <c r="Q31" s="54">
        <f t="shared" si="4"/>
        <v>178612.26686086436</v>
      </c>
      <c r="R31" s="48">
        <f t="shared" ref="R31:Z31" si="5">SUM(R6:R30)</f>
        <v>58703.597252</v>
      </c>
      <c r="S31" s="48">
        <f t="shared" si="5"/>
        <v>12860.100818999999</v>
      </c>
      <c r="T31" s="48">
        <f t="shared" si="5"/>
        <v>13958.469504999997</v>
      </c>
      <c r="U31" s="48">
        <f t="shared" si="5"/>
        <v>566.29834500000004</v>
      </c>
      <c r="V31" s="48">
        <f t="shared" si="5"/>
        <v>7.8062850000000008</v>
      </c>
      <c r="W31" s="48">
        <f t="shared" si="5"/>
        <v>1379.0053900000003</v>
      </c>
      <c r="X31" s="48">
        <f t="shared" si="5"/>
        <v>4706.1433390000002</v>
      </c>
      <c r="Y31" s="48">
        <f t="shared" si="5"/>
        <v>30.915253999999997</v>
      </c>
      <c r="Z31" s="48">
        <f t="shared" si="5"/>
        <v>25194.858315000001</v>
      </c>
    </row>
    <row r="34" spans="4:19">
      <c r="D34" s="115" t="s">
        <v>97</v>
      </c>
      <c r="E34" s="49"/>
      <c r="F34" s="49"/>
      <c r="G34" s="49"/>
    </row>
    <row r="35" spans="4:19">
      <c r="N35" s="50"/>
      <c r="O35" s="50"/>
      <c r="P35" s="50"/>
      <c r="Q35" s="50"/>
      <c r="R35" s="50"/>
      <c r="S35" s="50"/>
    </row>
    <row r="36" spans="4:19">
      <c r="N36" s="50"/>
      <c r="O36" s="50"/>
      <c r="P36" s="50"/>
      <c r="Q36" s="50"/>
      <c r="R36" s="50"/>
      <c r="S36" s="50"/>
    </row>
    <row r="39" spans="4:19">
      <c r="J39" s="116"/>
    </row>
  </sheetData>
  <mergeCells count="7">
    <mergeCell ref="J4:Q4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5"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Intro</vt:lpstr>
      <vt:lpstr>Omineca</vt:lpstr>
      <vt:lpstr>Omineca 2</vt:lpstr>
      <vt:lpstr>Prince George</vt:lpstr>
      <vt:lpstr>Prince George 2</vt:lpstr>
      <vt:lpstr>Mackenzie</vt:lpstr>
      <vt:lpstr>Mackenzie 2</vt:lpstr>
      <vt:lpstr>Fort St. James</vt:lpstr>
      <vt:lpstr>Fort St James 2</vt:lpstr>
      <vt:lpstr>Vanderhoof</vt:lpstr>
      <vt:lpstr>Vanderhoof 2</vt:lpstr>
      <vt:lpstr>Retention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dcrawfor</dc:creator>
  <cp:lastModifiedBy>dcrawfor</cp:lastModifiedBy>
  <cp:lastPrinted>2017-12-04T17:23:10Z</cp:lastPrinted>
  <dcterms:created xsi:type="dcterms:W3CDTF">2017-11-29T17:31:21Z</dcterms:created>
  <dcterms:modified xsi:type="dcterms:W3CDTF">2017-12-12T00:05:43Z</dcterms:modified>
</cp:coreProperties>
</file>